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nieznaj\Desktop\Zamówienia Publiczne\SA.270.2.1.2026 - usługi hotelowe i gastronomiczne 2026 - 2028 aktualne\SWZ ostateczna\"/>
    </mc:Choice>
  </mc:AlternateContent>
  <bookViews>
    <workbookView xWindow="0" yWindow="0" windowWidth="28800" windowHeight="12012"/>
  </bookViews>
  <sheets>
    <sheet name="Kosztorys oferowy" sheetId="2" r:id="rId1"/>
    <sheet name="Arkusz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2" l="1"/>
  <c r="I49" i="2"/>
  <c r="F49" i="2"/>
  <c r="G49" i="2" s="1"/>
  <c r="I48" i="2"/>
  <c r="F48" i="2"/>
  <c r="G48" i="2" s="1"/>
  <c r="I47" i="2"/>
  <c r="F47" i="2"/>
  <c r="G47" i="2" s="1"/>
  <c r="I46" i="2"/>
  <c r="F46" i="2"/>
  <c r="G46" i="2" s="1"/>
  <c r="I45" i="2"/>
  <c r="F45" i="2"/>
  <c r="G45" i="2" s="1"/>
  <c r="I44" i="2"/>
  <c r="F44" i="2"/>
  <c r="G44" i="2" s="1"/>
  <c r="I43" i="2"/>
  <c r="F43" i="2"/>
  <c r="G43" i="2" s="1"/>
  <c r="K42" i="2"/>
  <c r="I42" i="2"/>
  <c r="F42" i="2"/>
  <c r="G42" i="2" s="1"/>
  <c r="I41" i="2"/>
  <c r="F41" i="2"/>
  <c r="G41" i="2" s="1"/>
  <c r="I40" i="2"/>
  <c r="F40" i="2"/>
  <c r="G40" i="2" s="1"/>
  <c r="I39" i="2"/>
  <c r="F39" i="2"/>
  <c r="G39" i="2" s="1"/>
  <c r="I38" i="2"/>
  <c r="F38" i="2"/>
  <c r="G38" i="2" s="1"/>
  <c r="K37" i="2"/>
  <c r="I37" i="2"/>
  <c r="F37" i="2"/>
  <c r="G37" i="2" s="1"/>
  <c r="K36" i="2"/>
  <c r="H36" i="2"/>
  <c r="I36" i="2" s="1"/>
  <c r="J36" i="2" s="1"/>
  <c r="L36" i="2" s="1"/>
  <c r="M36" i="2" s="1"/>
  <c r="F36" i="2"/>
  <c r="G36" i="2" s="1"/>
  <c r="F35" i="2"/>
  <c r="G35" i="2" s="1"/>
  <c r="F34" i="2"/>
  <c r="G34" i="2" s="1"/>
  <c r="F33" i="2"/>
  <c r="G33" i="2" s="1"/>
  <c r="F32" i="2"/>
  <c r="G32" i="2" s="1"/>
  <c r="K31" i="2"/>
  <c r="H31" i="2"/>
  <c r="I32" i="2" s="1"/>
  <c r="F31" i="2"/>
  <c r="G31" i="2" s="1"/>
  <c r="H30" i="2"/>
  <c r="F30" i="2"/>
  <c r="G30" i="2" s="1"/>
  <c r="F29" i="2"/>
  <c r="G29" i="2" s="1"/>
  <c r="F28" i="2"/>
  <c r="G28" i="2" s="1"/>
  <c r="F27" i="2"/>
  <c r="G27" i="2" s="1"/>
  <c r="K26" i="2"/>
  <c r="H26" i="2"/>
  <c r="I27" i="2" s="1"/>
  <c r="F26" i="2"/>
  <c r="G26" i="2" s="1"/>
  <c r="I25" i="2"/>
  <c r="F25" i="2"/>
  <c r="G25" i="2" s="1"/>
  <c r="I24" i="2"/>
  <c r="F24" i="2"/>
  <c r="G24" i="2" s="1"/>
  <c r="I23" i="2"/>
  <c r="F23" i="2"/>
  <c r="G23" i="2" s="1"/>
  <c r="I22" i="2"/>
  <c r="F22" i="2"/>
  <c r="G22" i="2" s="1"/>
  <c r="K21" i="2"/>
  <c r="I21" i="2"/>
  <c r="M21" i="2" s="1"/>
  <c r="M51" i="2" s="1"/>
  <c r="F21" i="2"/>
  <c r="G21" i="2" s="1"/>
  <c r="D15" i="2"/>
  <c r="F15" i="2" s="1"/>
  <c r="D9" i="2"/>
  <c r="F8" i="2"/>
  <c r="F7" i="2"/>
  <c r="H7" i="2" s="1"/>
  <c r="I7" i="2" s="1"/>
  <c r="F6" i="2"/>
  <c r="J22" i="2" l="1"/>
  <c r="L22" i="2" s="1"/>
  <c r="M22" i="2" s="1"/>
  <c r="I28" i="2"/>
  <c r="D16" i="2"/>
  <c r="I33" i="2"/>
  <c r="F9" i="2"/>
  <c r="E61" i="2" s="1"/>
  <c r="F61" i="2" s="1"/>
  <c r="J61" i="2" s="1"/>
  <c r="J37" i="2"/>
  <c r="L37" i="2" s="1"/>
  <c r="M37" i="2" s="1"/>
  <c r="J42" i="2"/>
  <c r="L42" i="2" s="1"/>
  <c r="M42" i="2" s="1"/>
  <c r="J47" i="2"/>
  <c r="L47" i="2" s="1"/>
  <c r="M47" i="2" s="1"/>
  <c r="M52" i="2" s="1"/>
  <c r="E55" i="2" s="1"/>
  <c r="H15" i="2"/>
  <c r="H16" i="2" s="1"/>
  <c r="F16" i="2"/>
  <c r="E64" i="2" s="1"/>
  <c r="F64" i="2" s="1"/>
  <c r="I31" i="2"/>
  <c r="H8" i="2"/>
  <c r="I8" i="2" s="1"/>
  <c r="I26" i="2"/>
  <c r="I34" i="2"/>
  <c r="H50" i="2"/>
  <c r="I35" i="2"/>
  <c r="H6" i="2"/>
  <c r="I6" i="2" s="1"/>
  <c r="I30" i="2"/>
  <c r="J30" i="2" s="1"/>
  <c r="L30" i="2" s="1"/>
  <c r="M30" i="2" s="1"/>
  <c r="I29" i="2"/>
  <c r="J26" i="2" s="1"/>
  <c r="L26" i="2" s="1"/>
  <c r="M26" i="2" s="1"/>
  <c r="H61" i="2" l="1"/>
  <c r="I61" i="2" s="1"/>
  <c r="I15" i="2"/>
  <c r="I16" i="2" s="1"/>
  <c r="I9" i="2"/>
  <c r="E63" i="2"/>
  <c r="F63" i="2" s="1"/>
  <c r="F55" i="2"/>
  <c r="G55" i="2" s="1"/>
  <c r="J31" i="2"/>
  <c r="L31" i="2" s="1"/>
  <c r="M31" i="2" s="1"/>
  <c r="M50" i="2" s="1"/>
  <c r="E54" i="2" s="1"/>
  <c r="J64" i="2"/>
  <c r="J65" i="2" s="1"/>
  <c r="H64" i="2"/>
  <c r="I64" i="2" s="1"/>
  <c r="J63" i="2"/>
  <c r="H63" i="2"/>
  <c r="I63" i="2" s="1"/>
  <c r="H9" i="2"/>
  <c r="E56" i="2" l="1"/>
  <c r="E62" i="2"/>
  <c r="F62" i="2" s="1"/>
  <c r="F54" i="2"/>
  <c r="F56" i="2" s="1"/>
  <c r="K62" i="2" l="1"/>
  <c r="K65" i="2" s="1"/>
  <c r="H62" i="2"/>
  <c r="H65" i="2" s="1"/>
  <c r="F65" i="2"/>
  <c r="G54" i="2"/>
  <c r="G56" i="2" s="1"/>
  <c r="I62" i="2" l="1"/>
  <c r="I65" i="2" s="1"/>
  <c r="L65" i="2"/>
</calcChain>
</file>

<file path=xl/sharedStrings.xml><?xml version="1.0" encoding="utf-8"?>
<sst xmlns="http://schemas.openxmlformats.org/spreadsheetml/2006/main" count="105" uniqueCount="91">
  <si>
    <t>Kosztorys ofertowy (Formularz cenowy dla obsługi hotelu)</t>
  </si>
  <si>
    <t xml:space="preserve">na zadanie pn.: Zintegrowane usługi hotelowe i gastronomiczne na terenie Hotelu „Dobre z lasu” 
w Solcu Kujawskim w latach 2026 - 2028
</t>
  </si>
  <si>
    <t>Lp</t>
  </si>
  <si>
    <t>Stanowisko</t>
  </si>
  <si>
    <t>Ilość godz.</t>
  </si>
  <si>
    <t>Stawka netto zł/godz</t>
  </si>
  <si>
    <r>
      <t xml:space="preserve">Wartość netto </t>
    </r>
    <r>
      <rPr>
        <i/>
        <sz val="8"/>
        <rFont val="Arial"/>
        <family val="2"/>
        <charset val="238"/>
      </rPr>
      <t>kol. C x kol. D</t>
    </r>
  </si>
  <si>
    <t>VAT</t>
  </si>
  <si>
    <t>Wartość VAT</t>
  </si>
  <si>
    <t>Wartość brutto*</t>
  </si>
  <si>
    <t>osoba obsługująca recepcję hotelową</t>
  </si>
  <si>
    <t>osoba sprzątająca obiekt hotelowy</t>
  </si>
  <si>
    <t>osoba wykonująca prace gospodarcze</t>
  </si>
  <si>
    <t>Razem</t>
  </si>
  <si>
    <t>Kosztorys ofertowy (Formularz cenowy dla usług pralniczych)</t>
  </si>
  <si>
    <t>Usługa pralnicza</t>
  </si>
  <si>
    <t>Ilość kg</t>
  </si>
  <si>
    <t>Stawka netto zł/kg</t>
  </si>
  <si>
    <r>
      <t xml:space="preserve">Wartość netto </t>
    </r>
    <r>
      <rPr>
        <i/>
        <sz val="11"/>
        <rFont val="Arial"/>
        <family val="2"/>
        <charset val="238"/>
      </rPr>
      <t>kol. C x kol. D</t>
    </r>
  </si>
  <si>
    <t>Usługa pralnicza bielizny hotelowej</t>
  </si>
  <si>
    <t>SZACUNKOWY KOSZTORYS OFERTOWY dla usług gastronomicznych</t>
  </si>
  <si>
    <t>Nazwa zestawu</t>
  </si>
  <si>
    <t>Proponowany skład zestawu wraz z gramaturą składników.</t>
  </si>
  <si>
    <t>Przeciętna wartość jednostkowa zestawu netto w zł z formularza cenowego.</t>
  </si>
  <si>
    <t>Kwota podatku VAT</t>
  </si>
  <si>
    <t>Przeciętna wartość jednostkowa brutto w zł z formularza cenowego</t>
  </si>
  <si>
    <t>Liczba szacunkowa posiłków</t>
  </si>
  <si>
    <t>Wartość netto zestawu</t>
  </si>
  <si>
    <t>Uśredniona wartość netto zestawu (VAT 8%)</t>
  </si>
  <si>
    <t>Uśredniona cena napojów objętych podstawową stawką VAT 23%</t>
  </si>
  <si>
    <t>Uśredniona wartość netto kompletnego zestawu (VAT 8%+23%))</t>
  </si>
  <si>
    <t>Szacunkowa wartość netto</t>
  </si>
  <si>
    <t>A</t>
  </si>
  <si>
    <r>
      <t xml:space="preserve">Ceny napojów objętych podstawową stawką VAT 23% wkalkulowane w uśrednioną cenę posiłków ujetych w pozycjach: </t>
    </r>
    <r>
      <rPr>
        <b/>
        <sz val="14"/>
        <color rgb="FFFF0000"/>
        <rFont val="Arial"/>
        <family val="2"/>
        <charset val="238"/>
      </rPr>
      <t>2, 4, 5 i 7.</t>
    </r>
  </si>
  <si>
    <t>nie dotyczy</t>
  </si>
  <si>
    <r>
      <rPr>
        <b/>
        <i/>
        <u/>
        <sz val="8"/>
        <rFont val="Arial"/>
        <family val="2"/>
        <charset val="238"/>
      </rPr>
      <t>zestawy śniadaniowe dla Gości indywidualnych</t>
    </r>
    <r>
      <rPr>
        <b/>
        <sz val="8"/>
        <rFont val="Arial"/>
        <family val="2"/>
        <charset val="238"/>
      </rPr>
      <t xml:space="preserve"> (do każdego zestawu: pieczywo (150 g) - mix, masło (50 g), napoje zimne i gorące, cytryna, cukier). </t>
    </r>
  </si>
  <si>
    <t>jajecznica na boczku z 3 jaj, pancakes z syropem klonowym (100 g), twarożek ze szczypiorkiem (60 g), sery (60 g), wędliny (80 g), pomidor (60 g), ogórek świeży (60 g), dżem (40 g).</t>
  </si>
  <si>
    <t>jajka po benedyktyńsku z 2 jaj, kiełbasa z cebulką (120 g), naleśnik z twarożkiem (1 szt.), wędliny (80g), sery (60 g), twarożek ze szczypiorkiem (60 g), pomidor (60 g), ogórek świeży (60 g).</t>
  </si>
  <si>
    <t>fasolka po angielsku (150 g), jajka gotowane (2 szt.), croisant (1 szt.), wędliny (80 g), sery (60 g), pasta z suszonych pomidorów (60 g), pomidor (60 g), ogórek świeży (60 g), dżem (40g).</t>
  </si>
  <si>
    <t>leczo warzywne (120 g), racuchy z jabłkami (2 szt.), jajka gotowane (2 szt.), twarożek z rzodkiewką (60 g), humus (60g), sery (60 g).</t>
  </si>
  <si>
    <t xml:space="preserve">Pozostałe (przykładowe np. kolacja) - dodatkowe usługi gastronomiczne dla Gości indywidualnych.  Propozycja menu z karty. </t>
  </si>
  <si>
    <r>
      <rPr>
        <i/>
        <sz val="7"/>
        <rFont val="Arial"/>
        <family val="2"/>
        <charset val="238"/>
      </rPr>
      <t>zimna płyta (350 g. - mix serów i wędlin</t>
    </r>
    <r>
      <rPr>
        <sz val="7"/>
        <rFont val="Arial"/>
        <family val="2"/>
        <charset val="238"/>
      </rPr>
      <t>, pomidory, ogórki), sałatka warzywna (100 g), fasolka po bretońsku (300 ml).</t>
    </r>
  </si>
  <si>
    <t>zimna płyta (350 g - mix serów i wędlin, pomidory, ogórki), sałatka Gyros (100 g), zapiekanka makaronowa (150 g).</t>
  </si>
  <si>
    <t>zimna płyta (350 g - mix serów i wędlin, pomidory, ogórki), sałatka jarzynowa (100 g)  pieczone uda z kurczaka z salsą 150 g,</t>
  </si>
  <si>
    <t>zimna płyta (350 g - mix serów i wędlin, pomidory, ogórki), sałatka grecka (100 g), tortille zapiekane (150 g).</t>
  </si>
  <si>
    <t>śniadanie w formie bufetu dla grup zorganizowanych: do każdego zestawu: pieczywo - mix (150 g) - mix, masło (50 g), napoje zimne i gorące, cytryna, cukier.</t>
  </si>
  <si>
    <t>zimna płyta (350 g - mix serów i wędlin, pomidory, ogórki), smalec (swoiski lub z dziczyzną), jogurty, płatki śniadaniowe, Müsli wraz z mlekiem ciepłym i zimnym, orzechy (rożne rodzaje), migdały (w całości lub w postaci wiórek), rodzynki, żurawina, nasiona słonecznika, wiórki kokosowe, nasiona siemienia lnianego, i inne dostępne, świeże liście szpinaku, warzywa świeże/konserwowe(ogórki, pomidory, pieczarki. papryki żółte, czerwone i zielone, patisony, różnogatunkowe oliwki), marynaty, świeże rzodkiewki, liście sałaty pekińskiej i/lub lodowej, rukola, różnego gatunku kiełki, kiszone ogórki, sałatka z rzodkiewki i koperku w jogurcie, sałatki warzywne, rybne, gyros, grecka, Cesar i inne,  tradycyjne polskie białe i żółte sery, sery topione i twarogowe, marmolady, dżemy, powidła i miody, wybór past: z białego sera, jajeczna, z kurczakiem lub z tuńczykiem, tradycyjne dania: np.: swojskie pasztety, pieczenie, konfitury, naleśniki, racuchy czy pasty, kiełbasy, pasztety i inne potrawy z dziczyzny, galantyny, wędliny I gatunek (szynki: konserwowa, wieprzowa lub drobiowa, polędwica wieprzowa lub drobiowa, kiełbasy: sucha krakowska, toruńska, żywiecka, szynkowa, myśliwska, wiejska, krotoszyńska lub inne, rolada schabowa lub drobiowa, ogonówka,  schaby: wieprzowy, drobiowy, pasztet mięsny, łopatka wieprzowa, pieczony karczek, salcesony, boczki, salami, itp.), ryby w różnej postaci, , ketchup, musztarda, chrzan, dipy, itp., słodkie desery: np. galaretki, babeczki,  galaretki, budynie, ciasta, ciasta,  mini pączki, itp., owoce.</t>
  </si>
  <si>
    <r>
      <rPr>
        <b/>
        <i/>
        <u/>
        <sz val="8"/>
        <color theme="1"/>
        <rFont val="Arial"/>
        <family val="2"/>
        <charset val="238"/>
      </rPr>
      <t>obiad w formie bufetu dla grup zorganizowanych</t>
    </r>
    <r>
      <rPr>
        <b/>
        <sz val="8"/>
        <color theme="1"/>
        <rFont val="Arial"/>
        <family val="2"/>
        <charset val="238"/>
      </rPr>
      <t xml:space="preserve"> (do każdego zestawu: dodatek skrobiowy, surówki, napoje)</t>
    </r>
  </si>
  <si>
    <t>Rosół z kurczaka (300 ml), kotlet schabowy (120 g), zraz wieprzowy (120 g.)</t>
  </si>
  <si>
    <t>Zupa pomidorowa (300 ml), roladki z pieczarkami (120 g), karkówka (120 g),</t>
  </si>
  <si>
    <t>Zupa ogórkowa (300 ml), klopsiki w sosie koperkowym (120 g),rolada schabowa z szynką i serem (120 g).</t>
  </si>
  <si>
    <r>
      <t>Zupa pieczarkowa z makaronem (300 ml), kotlet drobiowy (120 g), ragout z kurczakiem (120 g)</t>
    </r>
    <r>
      <rPr>
        <sz val="7"/>
        <color rgb="FFFF0000"/>
        <rFont val="Arial"/>
        <family val="2"/>
        <charset val="238"/>
      </rPr>
      <t>.</t>
    </r>
  </si>
  <si>
    <r>
      <t>Kapuśniak lub krupnik (300 ml), karkówka w sosie (120 g), morszuk smażony (120 g)</t>
    </r>
    <r>
      <rPr>
        <sz val="7"/>
        <color rgb="FFFF0000"/>
        <rFont val="Arial"/>
        <family val="2"/>
        <charset val="238"/>
      </rPr>
      <t>.</t>
    </r>
  </si>
  <si>
    <r>
      <rPr>
        <b/>
        <i/>
        <u/>
        <sz val="8"/>
        <color theme="1"/>
        <rFont val="Arial"/>
        <family val="2"/>
        <charset val="238"/>
      </rPr>
      <t>kolacja w formie bufetu dla grup zorganizowanych</t>
    </r>
    <r>
      <rPr>
        <b/>
        <sz val="8"/>
        <color theme="1"/>
        <rFont val="Arial"/>
        <family val="2"/>
        <charset val="238"/>
      </rPr>
      <t xml:space="preserve"> (do każdego zestawu: pieczywo - mix (150 g) - mix, masło (50 g), cytryna, cukier.</t>
    </r>
  </si>
  <si>
    <t>1 potrawa na ciepło, zimna płyta, smalec (swojski lub z dziczyzną), jogurty,  żurawina, świeże liście szpinaku, warzywa świeże/konserwowe (ogórki, pomidory, pieczarki. papryki żółte, czerwone i zielone, patisony, różnogatunkowe oliwki), marynaty, świeże rzodkiewki, liście sałaty pekińskiej i/lub lodowej, rukola, różnego gatunku kiełki, kiszone ogórki, tradycyjne polskie białe i żółte sery, sery topione i twarogowe, marmolady, dżemy, powidła i miody, wybór past: z białego sera, jajeczna, z kurczakiem lub z tuńczykiem, tradycyjne dania: np.: swojskie pasztety, pieczenie, konfitury, pasty, kiełbasy i inne potrawy z dziczyzny, galantyny, wędliny I gatunek (szynki: konserwowa, wieprzowa lub drobiowa, polędwica wieprzowa lub drobiowa, kiełbasy: sucha krakowska, toruńska, żywiecka, szynkowa, myśliwska, wiejska, krotoszyńska lub inne, rolada schabowa lub drobiowa, ogonówka,  schaby: wieprzowy, drobiowy, pasztet mięsny, łopatka wieprzowa, pieczony karczek, salcesony, boczki, salami, itp.), ryby w różnej postaci, sałatki warzywne, rybne, gyros, grecka, Cesar i inne, ketchup, musztarda, chrzan, dipy, itp., słodkie desery: np. babeczki, ciasta, ciasta,  mini pączki, itp., owoce.</t>
  </si>
  <si>
    <r>
      <rPr>
        <b/>
        <i/>
        <u/>
        <sz val="8"/>
        <color theme="1"/>
        <rFont val="Arial"/>
        <family val="2"/>
        <charset val="238"/>
      </rPr>
      <t>obiad uroczysty dla grup zorganizowanych</t>
    </r>
    <r>
      <rPr>
        <b/>
        <sz val="8"/>
        <color theme="1"/>
        <rFont val="Arial"/>
        <family val="2"/>
        <charset val="238"/>
      </rPr>
      <t xml:space="preserve">  (do każdego zestawu: dodatek skrobiowy, surówki, oraz  kawa, herbata, cytryna, sok, woda mineralna)</t>
    </r>
  </si>
  <si>
    <t>Zupa grzybowa (300 ml),  II danie (2 porcje na osobę+ 1 porcja mącznych): polędwiczka z dzika, roladka schabowa ze szparagami i szynką, ryba w sosie cytrynowym, ziemniaki/frytki, zestaw surówek / kapusta czerwona na ciepło/ warzywa gotowane, pierogi ukraińskie</t>
  </si>
  <si>
    <t>Krem z warzyw, II danie (2 porcje na osobę - 240 g): karkówka w sosie śliwkowym, żeberka z dzika, ryba, ziemniaki / kasza, warzywa gotowane / zestaw surówek</t>
  </si>
  <si>
    <t>Barszcz zabielany (300 ml), pierogi ukraińskie, gulasz z jelenia, bigos myśliwski z dziczyzną, deski mięs i wędlin z dziczyzny, kluski śląskie, polędwiczki drobiowe z brzoskwinią w galarecie, sałatka Cezar</t>
  </si>
  <si>
    <t>Zupa ogórkowa (300 ml), pierogi ukraińskie, gulasz z jelenia, bigos myśliwski z dziczyzną, deski mięs i wędlin z dziczyzny, kluski śląskie, polędwiczki drobiowe z brzoskwinią w galarecie, sałatka Cezar</t>
  </si>
  <si>
    <t>Zupa gulaszowa, II danie (2 porcje na osobę - 240 g): devolay, zrazy zawijane w sosie, ryba, ziemniaki / kasza, warzywa gotowane / zestaw surówek</t>
  </si>
  <si>
    <r>
      <rPr>
        <b/>
        <u/>
        <sz val="8"/>
        <rFont val="Arial"/>
        <family val="2"/>
        <charset val="238"/>
      </rPr>
      <t>kolacja uroczysta do 4 godzin</t>
    </r>
    <r>
      <rPr>
        <b/>
        <sz val="8"/>
        <rFont val="Arial"/>
        <family val="2"/>
        <charset val="238"/>
      </rPr>
      <t xml:space="preserve"> dla grup zorganizowanych - do każdego zestawu: pieczywo - mix (150 g) - mix, masło (50 g), napoje zimne i gorące, cytryna, cukier.</t>
    </r>
  </si>
  <si>
    <t>Żurek (300 ml), bigos myśliwski, udko w sosie, deski wędlin i mięs oraz serów, szynka ze szparagami i jajkiem, tortille z kurczakiem, tatar na grzance, sałatka grecka, pierogi ukraińskie, pierogi z dzika z okrasą.</t>
  </si>
  <si>
    <t>Zupa grzybowa z makaronem (300 ml), żeberka z dzika pieczone, golonka z kapustą, ryba zapiekana, pierogi z farszem ziemniaczanym, rogaliki z szarpaną wieprzowiną/kurczakiem, deski mięs i wędlin wędzonych z własnej wędzarni,</t>
  </si>
  <si>
    <t>Zupa grzybowa z makaronem (300 ml), pierogi z dzika z okrasą, pierogi ukraińskie, bigos myśliwski z dziczyzną, deski mięs i wędlin z dziczyzny, deski serów, rogaliki z szarpaną wieprzowiną, pasztet z sarny, naleśniki pikantne z grzybami, sałatka cezar</t>
  </si>
  <si>
    <t>Barszcz zabielany (300 ml), biała kiełbasa pieczona w miodzie i musztardzie, pierogi z dzika z okrasą, bigos myśliwski z dziczyzną, deski mięs i wędlin z dziczyzny, deski serów, rogaliki z szarpanym kurczakiem, pasztet z sarny, sałatka cezar</t>
  </si>
  <si>
    <t>Zupa gulaszowa (300 ml), biała kiełbasa pieczona w miodzie i musztardzie, bigos myśliwski z dziczyzną, deski mięs i wędlin z dziczyzny, deski serów, pasztet z sarny, sałatka Cezar</t>
  </si>
  <si>
    <r>
      <rPr>
        <b/>
        <i/>
        <u/>
        <sz val="8"/>
        <rFont val="Arial"/>
        <family val="2"/>
        <charset val="238"/>
      </rPr>
      <t>przerwa kawowa dla zorganizowanych grup</t>
    </r>
    <r>
      <rPr>
        <b/>
        <i/>
        <u/>
        <sz val="8"/>
        <color rgb="FFFF0000"/>
        <rFont val="Arial"/>
        <family val="2"/>
        <charset val="238"/>
      </rPr>
      <t xml:space="preserve"> (czas trwania do 8 h)</t>
    </r>
    <r>
      <rPr>
        <b/>
        <sz val="8"/>
        <rFont val="Arial"/>
        <family val="2"/>
        <charset val="238"/>
      </rPr>
      <t/>
    </r>
  </si>
  <si>
    <t>kawa ziarnista do ekspresu, rozpuszczalna, mielona, soki (2 rodzaje), herbata (3 rodzaje), ciasta, ciastka kruche zwykłe i czekoladowe, mix kanapek (3 rodzaje) owoce (3 rodzaje), cukier, cytryny.</t>
  </si>
  <si>
    <t>kawa ziarnista do ekspresu, rozpuszczalna, mielona, soki (2 rodzaje), ciasta, kruche zwykle i czekoladowe ciastka - mix, owoce- mix, cukier, cytryny.</t>
  </si>
  <si>
    <t>kawa ziarnista do ekspresu, rozpuszczalna, mielona, herbaty (2 rodzaje), soki, cukier, cytryny.</t>
  </si>
  <si>
    <t>Razem kwota netto:</t>
  </si>
  <si>
    <t>W tym: napoje objęte podstawową stawką VAT 23%</t>
  </si>
  <si>
    <t>Serwis kawowy objęty podstawową stawką VAT 23%</t>
  </si>
  <si>
    <t>KWOTA NETTO:</t>
  </si>
  <si>
    <t>KWOTA VAT</t>
  </si>
  <si>
    <t>KWOTA BRUTTO</t>
  </si>
  <si>
    <t>Usługi gastronomiczne opodatkowane stawką 8% VAT</t>
  </si>
  <si>
    <t>Usługi gastronomiczne opodatkowane stawką 23% VAT</t>
  </si>
  <si>
    <t>Kosztorys ofertowy (Formularz cenowy - podsumowanie usług)</t>
  </si>
  <si>
    <t>RODZAJ USŁUGI</t>
  </si>
  <si>
    <t>LICZBA</t>
  </si>
  <si>
    <t>Kwota netto</t>
  </si>
  <si>
    <t>Wartość netto</t>
  </si>
  <si>
    <t>Wartość brutto</t>
  </si>
  <si>
    <t>OBSŁUGA HOTELU                       23% VAT</t>
  </si>
  <si>
    <t>USŁUGI GASTRONOMICZNE           8% VAT</t>
  </si>
  <si>
    <t>USŁUGI GASTRONOMICZNE         23% VAT</t>
  </si>
  <si>
    <t>USŁUGI PRALNICZE                      23% VAT</t>
  </si>
  <si>
    <t>Razem zamówienie podstawowe</t>
  </si>
  <si>
    <t>Proszę uzupełnić TYLKO żółte pola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</si>
</sst>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charset val="238"/>
    </font>
    <font>
      <b/>
      <sz val="8"/>
      <color rgb="FFFF0000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 CE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u val="singleAccounting"/>
      <sz val="12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u/>
      <sz val="8"/>
      <name val="Arial"/>
      <family val="2"/>
      <charset val="238"/>
    </font>
    <font>
      <sz val="7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7"/>
      <name val="Arial"/>
      <family val="2"/>
      <charset val="238"/>
    </font>
    <font>
      <b/>
      <i/>
      <u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FF0000"/>
      <name val="Arial"/>
      <family val="2"/>
      <charset val="238"/>
    </font>
    <font>
      <b/>
      <u/>
      <sz val="8"/>
      <name val="Arial"/>
      <family val="2"/>
      <charset val="238"/>
    </font>
    <font>
      <sz val="14"/>
      <name val="Arial"/>
      <family val="2"/>
      <charset val="238"/>
    </font>
    <font>
      <b/>
      <i/>
      <u/>
      <sz val="8"/>
      <color rgb="FFFF0000"/>
      <name val="Arial"/>
      <family val="2"/>
      <charset val="238"/>
    </font>
    <font>
      <b/>
      <u val="singleAccounting"/>
      <sz val="8"/>
      <color rgb="FFFF0000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2" applyFont="1"/>
    <xf numFmtId="0" fontId="9" fillId="0" borderId="0" xfId="2" applyFont="1"/>
    <xf numFmtId="9" fontId="9" fillId="0" borderId="0" xfId="3" applyFont="1"/>
    <xf numFmtId="0" fontId="10" fillId="2" borderId="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0" borderId="1" xfId="2" applyFont="1" applyBorder="1"/>
    <xf numFmtId="44" fontId="12" fillId="0" borderId="1" xfId="2" applyNumberFormat="1" applyFont="1" applyBorder="1" applyAlignment="1">
      <alignment horizontal="center"/>
    </xf>
    <xf numFmtId="9" fontId="14" fillId="0" borderId="1" xfId="3" applyFont="1" applyBorder="1"/>
    <xf numFmtId="44" fontId="14" fillId="0" borderId="1" xfId="2" applyNumberFormat="1" applyFont="1" applyBorder="1"/>
    <xf numFmtId="0" fontId="14" fillId="0" borderId="0" xfId="2" applyFont="1"/>
    <xf numFmtId="0" fontId="12" fillId="0" borderId="1" xfId="2" applyFont="1" applyBorder="1" applyAlignment="1">
      <alignment vertical="center"/>
    </xf>
    <xf numFmtId="0" fontId="10" fillId="0" borderId="1" xfId="2" applyFont="1" applyBorder="1" applyAlignment="1">
      <alignment horizontal="right"/>
    </xf>
    <xf numFmtId="0" fontId="10" fillId="0" borderId="1" xfId="2" applyFont="1" applyBorder="1" applyAlignment="1">
      <alignment horizontal="center"/>
    </xf>
    <xf numFmtId="44" fontId="10" fillId="0" borderId="1" xfId="2" applyNumberFormat="1" applyFont="1" applyBorder="1"/>
    <xf numFmtId="44" fontId="15" fillId="0" borderId="1" xfId="2" applyNumberFormat="1" applyFont="1" applyBorder="1" applyAlignment="1">
      <alignment horizontal="center"/>
    </xf>
    <xf numFmtId="0" fontId="10" fillId="0" borderId="0" xfId="2" applyFont="1"/>
    <xf numFmtId="9" fontId="14" fillId="0" borderId="0" xfId="3" applyFont="1"/>
    <xf numFmtId="0" fontId="7" fillId="2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9" fontId="7" fillId="2" borderId="1" xfId="3" applyFont="1" applyFill="1" applyBorder="1" applyAlignment="1">
      <alignment horizontal="center" vertical="center" wrapText="1"/>
    </xf>
    <xf numFmtId="0" fontId="17" fillId="0" borderId="0" xfId="2" applyFont="1" applyAlignment="1">
      <alignment horizontal="center"/>
    </xf>
    <xf numFmtId="0" fontId="18" fillId="0" borderId="1" xfId="2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44" fontId="18" fillId="0" borderId="2" xfId="2" applyNumberFormat="1" applyFont="1" applyBorder="1" applyAlignment="1">
      <alignment horizontal="center"/>
    </xf>
    <xf numFmtId="9" fontId="9" fillId="0" borderId="2" xfId="3" applyFont="1" applyBorder="1" applyAlignment="1">
      <alignment horizontal="center"/>
    </xf>
    <xf numFmtId="44" fontId="9" fillId="0" borderId="2" xfId="2" applyNumberFormat="1" applyFont="1" applyBorder="1"/>
    <xf numFmtId="0" fontId="7" fillId="0" borderId="3" xfId="2" applyFont="1" applyBorder="1" applyAlignment="1">
      <alignment horizontal="right"/>
    </xf>
    <xf numFmtId="0" fontId="7" fillId="0" borderId="4" xfId="2" applyFont="1" applyBorder="1" applyAlignment="1">
      <alignment horizontal="center"/>
    </xf>
    <xf numFmtId="44" fontId="7" fillId="0" borderId="5" xfId="2" applyNumberFormat="1" applyFont="1" applyBorder="1"/>
    <xf numFmtId="44" fontId="18" fillId="0" borderId="5" xfId="2" applyNumberFormat="1" applyFont="1" applyBorder="1" applyAlignment="1">
      <alignment horizontal="center"/>
    </xf>
    <xf numFmtId="9" fontId="9" fillId="0" borderId="5" xfId="3" applyFont="1" applyBorder="1" applyAlignment="1">
      <alignment horizontal="center"/>
    </xf>
    <xf numFmtId="44" fontId="7" fillId="0" borderId="6" xfId="2" applyNumberFormat="1" applyFont="1" applyBorder="1"/>
    <xf numFmtId="0" fontId="17" fillId="0" borderId="0" xfId="2" applyFont="1"/>
    <xf numFmtId="9" fontId="8" fillId="0" borderId="0" xfId="3" applyFont="1"/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 applyAlignment="1">
      <alignment horizontal="center" vertical="center"/>
    </xf>
    <xf numFmtId="0" fontId="23" fillId="3" borderId="10" xfId="0" applyFont="1" applyFill="1" applyBorder="1" applyAlignment="1">
      <alignment horizontal="center" vertical="center"/>
    </xf>
    <xf numFmtId="0" fontId="24" fillId="3" borderId="10" xfId="0" applyFont="1" applyFill="1" applyBorder="1" applyAlignment="1">
      <alignment horizontal="center" vertical="center" wrapText="1"/>
    </xf>
    <xf numFmtId="44" fontId="10" fillId="3" borderId="10" xfId="4" applyFont="1" applyFill="1" applyBorder="1" applyAlignment="1">
      <alignment horizontal="center" vertical="center" wrapText="1"/>
    </xf>
    <xf numFmtId="44" fontId="10" fillId="3" borderId="12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44" fontId="10" fillId="3" borderId="11" xfId="4" applyFont="1" applyFill="1" applyBorder="1" applyAlignment="1">
      <alignment horizontal="right" vertical="center" wrapText="1"/>
    </xf>
    <xf numFmtId="44" fontId="24" fillId="3" borderId="10" xfId="4" applyFont="1" applyFill="1" applyBorder="1" applyAlignment="1">
      <alignment horizontal="center" vertical="center" wrapText="1"/>
    </xf>
    <xf numFmtId="0" fontId="27" fillId="0" borderId="0" xfId="0" applyFont="1"/>
    <xf numFmtId="0" fontId="29" fillId="4" borderId="10" xfId="0" applyFont="1" applyFill="1" applyBorder="1" applyAlignment="1">
      <alignment horizontal="center" vertical="center" wrapText="1"/>
    </xf>
    <xf numFmtId="44" fontId="14" fillId="4" borderId="10" xfId="1" applyFont="1" applyFill="1" applyBorder="1" applyAlignment="1">
      <alignment horizontal="center" vertical="center" wrapText="1"/>
    </xf>
    <xf numFmtId="44" fontId="10" fillId="4" borderId="10" xfId="1" applyFont="1" applyFill="1" applyBorder="1" applyAlignment="1">
      <alignment horizontal="right" vertical="center" wrapText="1"/>
    </xf>
    <xf numFmtId="0" fontId="30" fillId="0" borderId="0" xfId="0" applyFont="1"/>
    <xf numFmtId="0" fontId="29" fillId="5" borderId="10" xfId="0" applyFont="1" applyFill="1" applyBorder="1" applyAlignment="1">
      <alignment horizontal="center" vertical="center" wrapText="1"/>
    </xf>
    <xf numFmtId="44" fontId="14" fillId="5" borderId="10" xfId="1" applyFont="1" applyFill="1" applyBorder="1" applyAlignment="1">
      <alignment horizontal="center" vertical="center" wrapText="1"/>
    </xf>
    <xf numFmtId="44" fontId="5" fillId="5" borderId="10" xfId="1" applyFont="1" applyFill="1" applyBorder="1" applyAlignment="1">
      <alignment horizontal="right" vertical="center" wrapText="1"/>
    </xf>
    <xf numFmtId="0" fontId="29" fillId="5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44" fontId="3" fillId="6" borderId="10" xfId="1" applyFont="1" applyFill="1" applyBorder="1" applyAlignment="1">
      <alignment horizontal="center" vertical="center" wrapText="1"/>
    </xf>
    <xf numFmtId="44" fontId="14" fillId="6" borderId="9" xfId="0" applyNumberFormat="1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4" fontId="10" fillId="6" borderId="9" xfId="1" applyFont="1" applyFill="1" applyBorder="1" applyAlignment="1">
      <alignment horizontal="center" vertical="center" wrapText="1"/>
    </xf>
    <xf numFmtId="44" fontId="10" fillId="6" borderId="16" xfId="1" applyFont="1" applyFill="1" applyBorder="1" applyAlignment="1">
      <alignment horizontal="center" vertical="center" wrapText="1"/>
    </xf>
    <xf numFmtId="44" fontId="24" fillId="6" borderId="16" xfId="1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 wrapText="1"/>
    </xf>
    <xf numFmtId="44" fontId="3" fillId="5" borderId="10" xfId="1" applyFont="1" applyFill="1" applyBorder="1" applyAlignment="1">
      <alignment horizontal="center" vertical="center" wrapText="1"/>
    </xf>
    <xf numFmtId="44" fontId="14" fillId="5" borderId="10" xfId="0" applyNumberFormat="1" applyFont="1" applyFill="1" applyBorder="1" applyAlignment="1">
      <alignment horizontal="center" vertical="center" wrapText="1"/>
    </xf>
    <xf numFmtId="44" fontId="10" fillId="5" borderId="10" xfId="1" applyFont="1" applyFill="1" applyBorder="1" applyAlignment="1">
      <alignment horizontal="right" vertical="center" wrapText="1"/>
    </xf>
    <xf numFmtId="0" fontId="34" fillId="5" borderId="10" xfId="0" applyFont="1" applyFill="1" applyBorder="1" applyAlignment="1">
      <alignment horizontal="center" vertical="center" wrapText="1"/>
    </xf>
    <xf numFmtId="0" fontId="34" fillId="5" borderId="15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44" fontId="14" fillId="7" borderId="10" xfId="1" applyFont="1" applyFill="1" applyBorder="1" applyAlignment="1">
      <alignment horizontal="center" vertical="center" wrapText="1"/>
    </xf>
    <xf numFmtId="44" fontId="14" fillId="7" borderId="9" xfId="1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44" fontId="10" fillId="7" borderId="9" xfId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44" fontId="14" fillId="6" borderId="10" xfId="1" applyFont="1" applyFill="1" applyBorder="1" applyAlignment="1">
      <alignment horizontal="center" vertical="center" wrapText="1"/>
    </xf>
    <xf numFmtId="44" fontId="14" fillId="6" borderId="10" xfId="0" applyNumberFormat="1" applyFont="1" applyFill="1" applyBorder="1" applyAlignment="1">
      <alignment horizontal="center" vertical="center" wrapText="1"/>
    </xf>
    <xf numFmtId="44" fontId="10" fillId="6" borderId="10" xfId="1" applyFont="1" applyFill="1" applyBorder="1" applyAlignment="1">
      <alignment horizontal="right" vertical="center" wrapText="1"/>
    </xf>
    <xf numFmtId="0" fontId="29" fillId="8" borderId="10" xfId="0" applyFont="1" applyFill="1" applyBorder="1" applyAlignment="1">
      <alignment horizontal="center" vertical="center" wrapText="1"/>
    </xf>
    <xf numFmtId="44" fontId="24" fillId="9" borderId="18" xfId="1" applyFont="1" applyFill="1" applyBorder="1" applyAlignment="1">
      <alignment horizontal="justify" vertical="center" wrapText="1"/>
    </xf>
    <xf numFmtId="44" fontId="3" fillId="8" borderId="10" xfId="1" applyFont="1" applyFill="1" applyBorder="1" applyAlignment="1">
      <alignment horizontal="center" vertical="center" wrapText="1"/>
    </xf>
    <xf numFmtId="44" fontId="3" fillId="8" borderId="18" xfId="0" applyNumberFormat="1" applyFont="1" applyFill="1" applyBorder="1" applyAlignment="1">
      <alignment horizontal="center" vertical="center" wrapText="1"/>
    </xf>
    <xf numFmtId="44" fontId="5" fillId="8" borderId="10" xfId="1" applyFont="1" applyFill="1" applyBorder="1" applyAlignment="1">
      <alignment horizontal="right" vertical="center" wrapText="1"/>
    </xf>
    <xf numFmtId="0" fontId="14" fillId="10" borderId="9" xfId="0" applyFont="1" applyFill="1" applyBorder="1" applyAlignment="1">
      <alignment horizontal="center" vertical="center" wrapText="1"/>
    </xf>
    <xf numFmtId="44" fontId="14" fillId="10" borderId="10" xfId="1" applyFont="1" applyFill="1" applyBorder="1" applyAlignment="1">
      <alignment horizontal="center" vertical="center" wrapText="1"/>
    </xf>
    <xf numFmtId="44" fontId="14" fillId="10" borderId="9" xfId="1" applyFont="1" applyFill="1" applyBorder="1" applyAlignment="1">
      <alignment horizontal="center" vertical="center" wrapText="1"/>
    </xf>
    <xf numFmtId="44" fontId="10" fillId="10" borderId="10" xfId="1" applyFont="1" applyFill="1" applyBorder="1" applyAlignment="1">
      <alignment horizontal="right" vertical="center" wrapText="1"/>
    </xf>
    <xf numFmtId="0" fontId="14" fillId="10" borderId="18" xfId="0" applyFont="1" applyFill="1" applyBorder="1" applyAlignment="1">
      <alignment horizontal="center" vertical="center" wrapText="1"/>
    </xf>
    <xf numFmtId="44" fontId="14" fillId="10" borderId="18" xfId="1" applyFont="1" applyFill="1" applyBorder="1" applyAlignment="1">
      <alignment horizontal="center" vertical="center" wrapText="1"/>
    </xf>
    <xf numFmtId="0" fontId="14" fillId="10" borderId="19" xfId="0" applyFont="1" applyFill="1" applyBorder="1" applyAlignment="1">
      <alignment horizontal="center" vertical="center" wrapText="1"/>
    </xf>
    <xf numFmtId="44" fontId="14" fillId="10" borderId="19" xfId="1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4" fontId="5" fillId="11" borderId="21" xfId="0" applyNumberFormat="1" applyFont="1" applyFill="1" applyBorder="1" applyAlignment="1">
      <alignment horizontal="center" vertical="center" wrapText="1"/>
    </xf>
    <xf numFmtId="44" fontId="5" fillId="11" borderId="1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4" fontId="5" fillId="11" borderId="10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4" fontId="5" fillId="10" borderId="10" xfId="0" applyNumberFormat="1" applyFont="1" applyFill="1" applyBorder="1" applyAlignment="1">
      <alignment horizontal="center" vertical="center" wrapText="1"/>
    </xf>
    <xf numFmtId="44" fontId="5" fillId="10" borderId="12" xfId="0" applyNumberFormat="1" applyFont="1" applyFill="1" applyBorder="1" applyAlignment="1">
      <alignment horizontal="center" vertical="center" wrapText="1"/>
    </xf>
    <xf numFmtId="44" fontId="5" fillId="10" borderId="10" xfId="0" applyNumberFormat="1" applyFont="1" applyFill="1" applyBorder="1" applyAlignment="1">
      <alignment horizontal="center" vertical="center"/>
    </xf>
    <xf numFmtId="44" fontId="5" fillId="10" borderId="11" xfId="0" applyNumberFormat="1" applyFont="1" applyFill="1" applyBorder="1" applyAlignment="1">
      <alignment horizontal="center" vertical="center"/>
    </xf>
    <xf numFmtId="44" fontId="5" fillId="12" borderId="10" xfId="0" applyNumberFormat="1" applyFont="1" applyFill="1" applyBorder="1" applyAlignment="1">
      <alignment horizontal="center" vertical="center" wrapText="1"/>
    </xf>
    <xf numFmtId="44" fontId="5" fillId="12" borderId="12" xfId="0" applyNumberFormat="1" applyFont="1" applyFill="1" applyBorder="1" applyAlignment="1">
      <alignment horizontal="center" vertical="center" wrapText="1"/>
    </xf>
    <xf numFmtId="44" fontId="5" fillId="12" borderId="10" xfId="0" applyNumberFormat="1" applyFont="1" applyFill="1" applyBorder="1" applyAlignment="1">
      <alignment horizontal="center" vertical="center"/>
    </xf>
    <xf numFmtId="44" fontId="5" fillId="12" borderId="11" xfId="0" applyNumberFormat="1" applyFont="1" applyFill="1" applyBorder="1" applyAlignment="1">
      <alignment horizontal="center" vertical="center"/>
    </xf>
    <xf numFmtId="0" fontId="5" fillId="0" borderId="0" xfId="0" applyFont="1"/>
    <xf numFmtId="44" fontId="5" fillId="0" borderId="12" xfId="0" applyNumberFormat="1" applyFont="1" applyBorder="1"/>
    <xf numFmtId="44" fontId="5" fillId="0" borderId="10" xfId="0" applyNumberFormat="1" applyFont="1" applyBorder="1"/>
    <xf numFmtId="44" fontId="5" fillId="0" borderId="11" xfId="0" applyNumberFormat="1" applyFont="1" applyBorder="1"/>
    <xf numFmtId="0" fontId="14" fillId="0" borderId="1" xfId="2" applyFont="1" applyBorder="1" applyAlignment="1">
      <alignment horizontal="center"/>
    </xf>
    <xf numFmtId="0" fontId="10" fillId="0" borderId="2" xfId="2" applyFont="1" applyBorder="1" applyAlignment="1">
      <alignment horizontal="center"/>
    </xf>
    <xf numFmtId="9" fontId="10" fillId="0" borderId="2" xfId="3" applyFont="1" applyBorder="1" applyAlignment="1">
      <alignment horizontal="center"/>
    </xf>
    <xf numFmtId="0" fontId="24" fillId="0" borderId="2" xfId="2" applyFont="1" applyBorder="1" applyAlignment="1">
      <alignment horizontal="center"/>
    </xf>
    <xf numFmtId="9" fontId="40" fillId="0" borderId="0" xfId="2" applyNumberFormat="1" applyFont="1" applyAlignment="1">
      <alignment horizontal="center"/>
    </xf>
    <xf numFmtId="0" fontId="40" fillId="0" borderId="0" xfId="2" applyFont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10" borderId="4" xfId="2" applyFont="1" applyFill="1" applyBorder="1" applyAlignment="1">
      <alignment vertical="center"/>
    </xf>
    <xf numFmtId="0" fontId="12" fillId="10" borderId="5" xfId="2" applyFont="1" applyFill="1" applyBorder="1" applyAlignment="1">
      <alignment horizontal="center"/>
    </xf>
    <xf numFmtId="44" fontId="12" fillId="10" borderId="5" xfId="2" applyNumberFormat="1" applyFont="1" applyFill="1" applyBorder="1" applyAlignment="1">
      <alignment horizontal="right"/>
    </xf>
    <xf numFmtId="44" fontId="12" fillId="10" borderId="5" xfId="2" applyNumberFormat="1" applyFont="1" applyFill="1" applyBorder="1" applyAlignment="1">
      <alignment horizontal="center"/>
    </xf>
    <xf numFmtId="9" fontId="14" fillId="10" borderId="5" xfId="3" applyFont="1" applyFill="1" applyBorder="1" applyAlignment="1"/>
    <xf numFmtId="44" fontId="14" fillId="10" borderId="5" xfId="2" applyNumberFormat="1" applyFont="1" applyFill="1" applyBorder="1"/>
    <xf numFmtId="44" fontId="14" fillId="10" borderId="6" xfId="2" applyNumberFormat="1" applyFont="1" applyFill="1" applyBorder="1"/>
    <xf numFmtId="44" fontId="41" fillId="10" borderId="0" xfId="2" applyNumberFormat="1" applyFont="1" applyFill="1"/>
    <xf numFmtId="0" fontId="41" fillId="0" borderId="0" xfId="2" applyFont="1"/>
    <xf numFmtId="0" fontId="12" fillId="12" borderId="4" xfId="2" applyFont="1" applyFill="1" applyBorder="1"/>
    <xf numFmtId="0" fontId="12" fillId="12" borderId="5" xfId="2" applyFont="1" applyFill="1" applyBorder="1" applyAlignment="1">
      <alignment horizontal="center"/>
    </xf>
    <xf numFmtId="44" fontId="12" fillId="12" borderId="5" xfId="2" applyNumberFormat="1" applyFont="1" applyFill="1" applyBorder="1" applyAlignment="1">
      <alignment horizontal="right"/>
    </xf>
    <xf numFmtId="44" fontId="12" fillId="12" borderId="5" xfId="2" applyNumberFormat="1" applyFont="1" applyFill="1" applyBorder="1" applyAlignment="1">
      <alignment horizontal="center"/>
    </xf>
    <xf numFmtId="9" fontId="14" fillId="12" borderId="5" xfId="3" applyFont="1" applyFill="1" applyBorder="1" applyAlignment="1"/>
    <xf numFmtId="44" fontId="14" fillId="12" borderId="5" xfId="2" applyNumberFormat="1" applyFont="1" applyFill="1" applyBorder="1"/>
    <xf numFmtId="44" fontId="14" fillId="12" borderId="6" xfId="2" applyNumberFormat="1" applyFont="1" applyFill="1" applyBorder="1"/>
    <xf numFmtId="44" fontId="41" fillId="13" borderId="0" xfId="2" applyNumberFormat="1" applyFont="1" applyFill="1"/>
    <xf numFmtId="0" fontId="42" fillId="10" borderId="4" xfId="2" applyFont="1" applyFill="1" applyBorder="1"/>
    <xf numFmtId="0" fontId="42" fillId="10" borderId="5" xfId="2" applyFont="1" applyFill="1" applyBorder="1" applyAlignment="1">
      <alignment horizontal="center"/>
    </xf>
    <xf numFmtId="44" fontId="42" fillId="10" borderId="5" xfId="2" applyNumberFormat="1" applyFont="1" applyFill="1" applyBorder="1" applyAlignment="1">
      <alignment horizontal="right"/>
    </xf>
    <xf numFmtId="44" fontId="42" fillId="10" borderId="5" xfId="2" applyNumberFormat="1" applyFont="1" applyFill="1" applyBorder="1" applyAlignment="1">
      <alignment horizontal="center"/>
    </xf>
    <xf numFmtId="9" fontId="3" fillId="10" borderId="5" xfId="3" applyFont="1" applyFill="1" applyBorder="1" applyAlignment="1"/>
    <xf numFmtId="44" fontId="3" fillId="10" borderId="5" xfId="2" applyNumberFormat="1" applyFont="1" applyFill="1" applyBorder="1"/>
    <xf numFmtId="44" fontId="3" fillId="10" borderId="6" xfId="2" applyNumberFormat="1" applyFont="1" applyFill="1" applyBorder="1"/>
    <xf numFmtId="0" fontId="43" fillId="0" borderId="0" xfId="2" applyFont="1"/>
    <xf numFmtId="0" fontId="42" fillId="10" borderId="4" xfId="2" applyFont="1" applyFill="1" applyBorder="1" applyAlignment="1">
      <alignment vertical="center"/>
    </xf>
    <xf numFmtId="0" fontId="44" fillId="0" borderId="0" xfId="2" applyFont="1"/>
    <xf numFmtId="0" fontId="10" fillId="0" borderId="22" xfId="2" applyFont="1" applyBorder="1"/>
    <xf numFmtId="0" fontId="10" fillId="0" borderId="23" xfId="2" applyFont="1" applyBorder="1" applyAlignment="1">
      <alignment horizontal="center"/>
    </xf>
    <xf numFmtId="44" fontId="10" fillId="0" borderId="23" xfId="2" applyNumberFormat="1" applyFont="1" applyBorder="1"/>
    <xf numFmtId="9" fontId="14" fillId="0" borderId="0" xfId="3" applyFont="1" applyBorder="1"/>
    <xf numFmtId="44" fontId="24" fillId="0" borderId="23" xfId="2" applyNumberFormat="1" applyFont="1" applyBorder="1"/>
    <xf numFmtId="44" fontId="40" fillId="0" borderId="0" xfId="2" applyNumberFormat="1" applyFont="1"/>
    <xf numFmtId="44" fontId="26" fillId="9" borderId="10" xfId="4" applyFont="1" applyFill="1" applyBorder="1" applyAlignment="1">
      <alignment horizontal="justify" vertical="center" wrapText="1"/>
    </xf>
    <xf numFmtId="44" fontId="24" fillId="9" borderId="10" xfId="1" applyFont="1" applyFill="1" applyBorder="1" applyAlignment="1">
      <alignment horizontal="justify" vertical="center" wrapText="1"/>
    </xf>
    <xf numFmtId="44" fontId="24" fillId="9" borderId="9" xfId="1" applyFont="1" applyFill="1" applyBorder="1" applyAlignment="1">
      <alignment horizontal="center" vertical="center" wrapText="1"/>
    </xf>
    <xf numFmtId="44" fontId="39" fillId="9" borderId="9" xfId="1" applyFont="1" applyFill="1" applyBorder="1" applyAlignment="1">
      <alignment horizontal="justify" vertical="center" wrapText="1"/>
    </xf>
    <xf numFmtId="44" fontId="39" fillId="9" borderId="18" xfId="1" applyFont="1" applyFill="1" applyBorder="1" applyAlignment="1">
      <alignment horizontal="justify" vertical="center" wrapText="1"/>
    </xf>
    <xf numFmtId="44" fontId="39" fillId="9" borderId="19" xfId="1" applyFont="1" applyFill="1" applyBorder="1" applyAlignment="1">
      <alignment horizontal="justify" vertical="center" wrapText="1"/>
    </xf>
    <xf numFmtId="44" fontId="13" fillId="9" borderId="2" xfId="2" applyNumberFormat="1" applyFont="1" applyFill="1" applyBorder="1" applyAlignment="1">
      <alignment horizontal="right"/>
    </xf>
    <xf numFmtId="44" fontId="13" fillId="9" borderId="1" xfId="2" applyNumberFormat="1" applyFont="1" applyFill="1" applyBorder="1" applyAlignment="1">
      <alignment horizontal="right"/>
    </xf>
    <xf numFmtId="0" fontId="10" fillId="2" borderId="23" xfId="2" applyFont="1" applyFill="1" applyBorder="1" applyAlignment="1">
      <alignment horizontal="center" vertical="center" wrapText="1"/>
    </xf>
    <xf numFmtId="9" fontId="10" fillId="2" borderId="23" xfId="3" applyFont="1" applyFill="1" applyBorder="1" applyAlignment="1">
      <alignment horizontal="center" vertical="center" wrapText="1"/>
    </xf>
    <xf numFmtId="44" fontId="5" fillId="11" borderId="12" xfId="0" applyNumberFormat="1" applyFont="1" applyFill="1" applyBorder="1" applyAlignment="1">
      <alignment horizontal="center" vertical="center" wrapText="1"/>
    </xf>
    <xf numFmtId="44" fontId="5" fillId="11" borderId="21" xfId="0" applyNumberFormat="1" applyFont="1" applyFill="1" applyBorder="1" applyAlignment="1">
      <alignment horizontal="center" vertical="center" wrapText="1"/>
    </xf>
    <xf numFmtId="44" fontId="5" fillId="11" borderId="11" xfId="0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center" wrapText="1"/>
    </xf>
    <xf numFmtId="44" fontId="5" fillId="8" borderId="9" xfId="1" applyFont="1" applyFill="1" applyBorder="1" applyAlignment="1">
      <alignment horizontal="center" vertical="center" wrapText="1"/>
    </xf>
    <xf numFmtId="44" fontId="5" fillId="8" borderId="8" xfId="1" applyFont="1" applyFill="1" applyBorder="1" applyAlignment="1">
      <alignment horizontal="center" vertical="center" wrapText="1"/>
    </xf>
    <xf numFmtId="0" fontId="37" fillId="10" borderId="9" xfId="0" applyFont="1" applyFill="1" applyBorder="1" applyAlignment="1">
      <alignment horizontal="center" vertical="center"/>
    </xf>
    <xf numFmtId="0" fontId="37" fillId="10" borderId="8" xfId="0" applyFont="1" applyFill="1" applyBorder="1" applyAlignment="1">
      <alignment horizontal="center" vertical="center"/>
    </xf>
    <xf numFmtId="0" fontId="37" fillId="10" borderId="15" xfId="0" applyFont="1" applyFill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15" xfId="0" applyFont="1" applyFill="1" applyBorder="1" applyAlignment="1">
      <alignment horizontal="center" vertical="center" wrapText="1"/>
    </xf>
    <xf numFmtId="44" fontId="10" fillId="10" borderId="9" xfId="1" applyFont="1" applyFill="1" applyBorder="1" applyAlignment="1">
      <alignment horizontal="center" vertical="center" wrapText="1"/>
    </xf>
    <xf numFmtId="44" fontId="10" fillId="10" borderId="8" xfId="1" applyFont="1" applyFill="1" applyBorder="1" applyAlignment="1">
      <alignment horizontal="center" vertical="center" wrapText="1"/>
    </xf>
    <xf numFmtId="44" fontId="10" fillId="10" borderId="15" xfId="1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44" fontId="5" fillId="8" borderId="16" xfId="1" applyFont="1" applyFill="1" applyBorder="1" applyAlignment="1">
      <alignment horizontal="center" vertical="center" wrapText="1"/>
    </xf>
    <xf numFmtId="44" fontId="5" fillId="8" borderId="17" xfId="1" applyFont="1" applyFill="1" applyBorder="1" applyAlignment="1">
      <alignment horizontal="center" vertical="center" wrapText="1"/>
    </xf>
    <xf numFmtId="44" fontId="5" fillId="8" borderId="15" xfId="1" applyFont="1" applyFill="1" applyBorder="1" applyAlignment="1">
      <alignment horizontal="center" vertical="center" wrapText="1"/>
    </xf>
    <xf numFmtId="44" fontId="10" fillId="5" borderId="9" xfId="1" applyFont="1" applyFill="1" applyBorder="1" applyAlignment="1">
      <alignment horizontal="center" vertical="center" wrapText="1"/>
    </xf>
    <xf numFmtId="44" fontId="10" fillId="5" borderId="8" xfId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44" fontId="10" fillId="6" borderId="16" xfId="1" applyFont="1" applyFill="1" applyBorder="1" applyAlignment="1">
      <alignment horizontal="center" vertical="center" wrapText="1"/>
    </xf>
    <xf numFmtId="44" fontId="10" fillId="6" borderId="17" xfId="1" applyFont="1" applyFill="1" applyBorder="1" applyAlignment="1">
      <alignment horizontal="center" vertical="center" wrapText="1"/>
    </xf>
    <xf numFmtId="44" fontId="10" fillId="6" borderId="9" xfId="1" applyFont="1" applyFill="1" applyBorder="1" applyAlignment="1">
      <alignment horizontal="center" vertical="center" wrapText="1"/>
    </xf>
    <xf numFmtId="44" fontId="10" fillId="6" borderId="8" xfId="1" applyFont="1" applyFill="1" applyBorder="1" applyAlignment="1">
      <alignment horizontal="center" vertical="center" wrapText="1"/>
    </xf>
    <xf numFmtId="44" fontId="10" fillId="6" borderId="15" xfId="1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4" fontId="10" fillId="5" borderId="15" xfId="1" applyFont="1" applyFill="1" applyBorder="1" applyAlignment="1">
      <alignment horizontal="center" vertical="center" wrapText="1"/>
    </xf>
    <xf numFmtId="44" fontId="10" fillId="4" borderId="13" xfId="1" applyFont="1" applyFill="1" applyBorder="1" applyAlignment="1">
      <alignment horizontal="center" vertical="center" wrapText="1"/>
    </xf>
    <xf numFmtId="44" fontId="10" fillId="4" borderId="14" xfId="1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44" fontId="10" fillId="5" borderId="16" xfId="1" applyFont="1" applyFill="1" applyBorder="1" applyAlignment="1">
      <alignment horizontal="center" vertical="center" wrapText="1"/>
    </xf>
    <xf numFmtId="44" fontId="10" fillId="5" borderId="17" xfId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44" fontId="10" fillId="4" borderId="9" xfId="1" applyFont="1" applyFill="1" applyBorder="1" applyAlignment="1">
      <alignment horizontal="center" vertical="center" wrapText="1"/>
    </xf>
    <xf numFmtId="44" fontId="10" fillId="4" borderId="8" xfId="1" applyFont="1" applyFill="1" applyBorder="1" applyAlignment="1">
      <alignment horizontal="center" vertical="center" wrapText="1"/>
    </xf>
    <xf numFmtId="44" fontId="24" fillId="4" borderId="9" xfId="1" applyFont="1" applyFill="1" applyBorder="1" applyAlignment="1">
      <alignment horizontal="center" vertical="center" wrapText="1"/>
    </xf>
    <xf numFmtId="44" fontId="24" fillId="4" borderId="8" xfId="1" applyFont="1" applyFill="1" applyBorder="1" applyAlignment="1">
      <alignment horizontal="center" vertical="center" wrapText="1"/>
    </xf>
    <xf numFmtId="44" fontId="10" fillId="4" borderId="15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2" applyFont="1" applyAlignment="1">
      <alignment horizontal="center" wrapText="1"/>
    </xf>
    <xf numFmtId="0" fontId="9" fillId="0" borderId="0" xfId="2" applyFont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45" fillId="9" borderId="12" xfId="2" applyFont="1" applyFill="1" applyBorder="1" applyAlignment="1">
      <alignment horizontal="center"/>
    </xf>
    <xf numFmtId="0" fontId="45" fillId="9" borderId="21" xfId="2" applyFont="1" applyFill="1" applyBorder="1" applyAlignment="1">
      <alignment horizontal="center"/>
    </xf>
    <xf numFmtId="0" fontId="45" fillId="9" borderId="11" xfId="2" applyFont="1" applyFill="1" applyBorder="1" applyAlignment="1">
      <alignment horizontal="center"/>
    </xf>
  </cellXfs>
  <cellStyles count="5">
    <cellStyle name="Normalny" xfId="0" builtinId="0"/>
    <cellStyle name="Normalny 2 2" xfId="2"/>
    <cellStyle name="Procentowy 2 2" xfId="3"/>
    <cellStyle name="Walutowy" xfId="1" builtinId="4"/>
    <cellStyle name="Walu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49</xdr:row>
      <xdr:rowOff>190500</xdr:rowOff>
    </xdr:from>
    <xdr:to>
      <xdr:col>11</xdr:col>
      <xdr:colOff>571500</xdr:colOff>
      <xdr:row>55</xdr:row>
      <xdr:rowOff>66675</xdr:rowOff>
    </xdr:to>
    <xdr:cxnSp macro="">
      <xdr:nvCxnSpPr>
        <xdr:cNvPr id="2" name="Łącznik prosty ze strzałką 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CxnSpPr/>
      </xdr:nvCxnSpPr>
      <xdr:spPr>
        <a:xfrm flipV="1">
          <a:off x="7343775" y="19364325"/>
          <a:ext cx="6429375" cy="13049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M65"/>
  <sheetViews>
    <sheetView tabSelected="1" zoomScaleNormal="100" workbookViewId="0">
      <selection activeCell="E15" sqref="E15"/>
    </sheetView>
  </sheetViews>
  <sheetFormatPr defaultColWidth="9.33203125" defaultRowHeight="17.399999999999999" x14ac:dyDescent="0.25"/>
  <cols>
    <col min="1" max="1" width="2.5546875" style="1" customWidth="1"/>
    <col min="2" max="2" width="5.5546875" style="1" customWidth="1"/>
    <col min="3" max="3" width="32.33203125" style="2" customWidth="1"/>
    <col min="4" max="4" width="57.44140625" style="3" customWidth="1"/>
    <col min="5" max="5" width="14.6640625" style="2" bestFit="1" customWidth="1"/>
    <col min="6" max="6" width="18" style="2" customWidth="1"/>
    <col min="7" max="7" width="14.6640625" style="4" bestFit="1" customWidth="1"/>
    <col min="8" max="8" width="15.33203125" style="2" bestFit="1" customWidth="1"/>
    <col min="9" max="9" width="16.6640625" style="2" bestFit="1" customWidth="1"/>
    <col min="10" max="10" width="11.33203125" style="2" bestFit="1" customWidth="1"/>
    <col min="11" max="11" width="9.44140625" style="2" customWidth="1"/>
    <col min="12" max="12" width="10.44140625" style="2" customWidth="1"/>
    <col min="13" max="13" width="12.5546875" style="2" bestFit="1" customWidth="1"/>
    <col min="14" max="14" width="9.33203125" style="3" customWidth="1"/>
    <col min="15" max="16384" width="9.33203125" style="3"/>
  </cols>
  <sheetData>
    <row r="1" spans="2:12" x14ac:dyDescent="0.25">
      <c r="H1" s="238"/>
      <c r="I1" s="238"/>
      <c r="J1" s="238"/>
      <c r="K1" s="5"/>
      <c r="L1" s="5"/>
    </row>
    <row r="2" spans="2:12" s="6" customFormat="1" ht="15" x14ac:dyDescent="0.25">
      <c r="B2" s="178" t="s">
        <v>0</v>
      </c>
      <c r="C2" s="178"/>
      <c r="D2" s="178"/>
      <c r="E2" s="178"/>
      <c r="F2" s="178"/>
      <c r="G2" s="178"/>
      <c r="H2" s="178"/>
      <c r="I2" s="178"/>
    </row>
    <row r="3" spans="2:12" s="7" customFormat="1" ht="14.4" thickBot="1" x14ac:dyDescent="0.3">
      <c r="B3" s="179" t="s">
        <v>1</v>
      </c>
      <c r="C3" s="178"/>
      <c r="D3" s="178"/>
      <c r="E3" s="178"/>
      <c r="F3" s="178"/>
      <c r="G3" s="178"/>
      <c r="H3" s="178"/>
      <c r="I3" s="178"/>
    </row>
    <row r="4" spans="2:12" s="6" customFormat="1" ht="15.6" thickBot="1" x14ac:dyDescent="0.3">
      <c r="B4" s="7"/>
      <c r="C4" s="7"/>
      <c r="D4" s="242" t="s">
        <v>90</v>
      </c>
      <c r="E4" s="243"/>
      <c r="F4" s="243"/>
      <c r="G4" s="244"/>
      <c r="H4" s="7"/>
      <c r="I4" s="7"/>
    </row>
    <row r="5" spans="2:12" s="11" customFormat="1" ht="20.399999999999999" x14ac:dyDescent="0.2">
      <c r="B5" s="9" t="s">
        <v>2</v>
      </c>
      <c r="C5" s="9" t="s">
        <v>3</v>
      </c>
      <c r="D5" s="173" t="s">
        <v>4</v>
      </c>
      <c r="E5" s="173" t="s">
        <v>5</v>
      </c>
      <c r="F5" s="173" t="s">
        <v>6</v>
      </c>
      <c r="G5" s="174" t="s">
        <v>7</v>
      </c>
      <c r="H5" s="10" t="s">
        <v>8</v>
      </c>
      <c r="I5" s="10" t="s">
        <v>9</v>
      </c>
    </row>
    <row r="6" spans="2:12" s="17" customFormat="1" ht="10.199999999999999" x14ac:dyDescent="0.2">
      <c r="B6" s="12">
        <v>1</v>
      </c>
      <c r="C6" s="13" t="s">
        <v>10</v>
      </c>
      <c r="D6" s="12">
        <v>17544</v>
      </c>
      <c r="E6" s="172"/>
      <c r="F6" s="14">
        <f>D6*E6</f>
        <v>0</v>
      </c>
      <c r="G6" s="15">
        <v>0.23</v>
      </c>
      <c r="H6" s="16">
        <f>F6*0.23</f>
        <v>0</v>
      </c>
      <c r="I6" s="16">
        <f>F6+H6</f>
        <v>0</v>
      </c>
    </row>
    <row r="7" spans="2:12" s="17" customFormat="1" ht="10.199999999999999" x14ac:dyDescent="0.2">
      <c r="B7" s="12">
        <v>2</v>
      </c>
      <c r="C7" s="18" t="s">
        <v>11</v>
      </c>
      <c r="D7" s="12">
        <v>10088</v>
      </c>
      <c r="E7" s="172"/>
      <c r="F7" s="14">
        <f>D7*E7</f>
        <v>0</v>
      </c>
      <c r="G7" s="15">
        <v>0.23</v>
      </c>
      <c r="H7" s="16">
        <f t="shared" ref="H7:H8" si="0">F7*0.23</f>
        <v>0</v>
      </c>
      <c r="I7" s="16">
        <f t="shared" ref="I7:I8" si="1">F7+H7</f>
        <v>0</v>
      </c>
    </row>
    <row r="8" spans="2:12" s="17" customFormat="1" ht="10.199999999999999" x14ac:dyDescent="0.2">
      <c r="B8" s="12">
        <v>3</v>
      </c>
      <c r="C8" s="18" t="s">
        <v>12</v>
      </c>
      <c r="D8" s="12">
        <v>2008</v>
      </c>
      <c r="E8" s="172"/>
      <c r="F8" s="14">
        <f>D8*E8</f>
        <v>0</v>
      </c>
      <c r="G8" s="15">
        <v>0.23</v>
      </c>
      <c r="H8" s="16">
        <f t="shared" si="0"/>
        <v>0</v>
      </c>
      <c r="I8" s="16">
        <f t="shared" si="1"/>
        <v>0</v>
      </c>
    </row>
    <row r="9" spans="2:12" s="23" customFormat="1" ht="10.199999999999999" x14ac:dyDescent="0.2">
      <c r="B9" s="17"/>
      <c r="C9" s="19" t="s">
        <v>13</v>
      </c>
      <c r="D9" s="20">
        <f>SUM(D6:D8)</f>
        <v>29640</v>
      </c>
      <c r="E9" s="17"/>
      <c r="F9" s="22">
        <f>SUM(F6:F8)</f>
        <v>0</v>
      </c>
      <c r="G9" s="15">
        <v>0.23</v>
      </c>
      <c r="H9" s="21">
        <f>SUM(H6:H8)</f>
        <v>0</v>
      </c>
      <c r="I9" s="21">
        <f>SUM(I6:I8)</f>
        <v>0</v>
      </c>
    </row>
    <row r="10" spans="2:12" s="17" customFormat="1" ht="10.199999999999999" x14ac:dyDescent="0.2">
      <c r="G10" s="24"/>
    </row>
    <row r="11" spans="2:12" s="6" customFormat="1" ht="15" x14ac:dyDescent="0.25">
      <c r="B11" s="178" t="s">
        <v>14</v>
      </c>
      <c r="C11" s="178"/>
      <c r="D11" s="178"/>
      <c r="E11" s="178"/>
      <c r="F11" s="178"/>
      <c r="G11" s="178"/>
      <c r="H11" s="178"/>
      <c r="I11" s="178"/>
    </row>
    <row r="12" spans="2:12" s="7" customFormat="1" ht="13.8" x14ac:dyDescent="0.25">
      <c r="B12" s="239" t="s">
        <v>1</v>
      </c>
      <c r="C12" s="240"/>
      <c r="D12" s="240"/>
      <c r="E12" s="240"/>
      <c r="F12" s="240"/>
      <c r="G12" s="240"/>
      <c r="H12" s="240"/>
      <c r="I12" s="240"/>
    </row>
    <row r="13" spans="2:12" s="6" customFormat="1" ht="10.5" customHeight="1" x14ac:dyDescent="0.25">
      <c r="B13" s="7"/>
      <c r="C13" s="7"/>
      <c r="D13" s="7"/>
      <c r="E13" s="7"/>
      <c r="F13" s="7"/>
      <c r="G13" s="8"/>
      <c r="H13" s="7"/>
      <c r="I13" s="7"/>
    </row>
    <row r="14" spans="2:12" s="28" customFormat="1" ht="28.2" x14ac:dyDescent="0.3">
      <c r="B14" s="25" t="s">
        <v>2</v>
      </c>
      <c r="C14" s="25" t="s">
        <v>15</v>
      </c>
      <c r="D14" s="26" t="s">
        <v>16</v>
      </c>
      <c r="E14" s="26" t="s">
        <v>17</v>
      </c>
      <c r="F14" s="26" t="s">
        <v>18</v>
      </c>
      <c r="G14" s="27" t="s">
        <v>7</v>
      </c>
      <c r="H14" s="26" t="s">
        <v>8</v>
      </c>
      <c r="I14" s="26" t="s">
        <v>9</v>
      </c>
    </row>
    <row r="15" spans="2:12" s="6" customFormat="1" ht="15.6" thickBot="1" x14ac:dyDescent="0.3">
      <c r="B15" s="29">
        <v>1</v>
      </c>
      <c r="C15" s="12" t="s">
        <v>19</v>
      </c>
      <c r="D15" s="30">
        <f>17886</f>
        <v>17886</v>
      </c>
      <c r="E15" s="171">
        <v>0</v>
      </c>
      <c r="F15" s="31">
        <f>D15*E15</f>
        <v>0</v>
      </c>
      <c r="G15" s="32">
        <v>0.23</v>
      </c>
      <c r="H15" s="33">
        <f>F15*0.23</f>
        <v>0</v>
      </c>
      <c r="I15" s="33">
        <f>F15+H15</f>
        <v>0</v>
      </c>
    </row>
    <row r="16" spans="2:12" s="40" customFormat="1" ht="15.75" customHeight="1" thickBot="1" x14ac:dyDescent="0.35">
      <c r="B16" s="6"/>
      <c r="C16" s="34" t="s">
        <v>13</v>
      </c>
      <c r="D16" s="35">
        <f>SUM(D15:D15)</f>
        <v>17886</v>
      </c>
      <c r="E16" s="36"/>
      <c r="F16" s="37">
        <f>SUM(F15:F15)</f>
        <v>0</v>
      </c>
      <c r="G16" s="38">
        <v>0.23</v>
      </c>
      <c r="H16" s="36">
        <f>SUM(H15:H15)</f>
        <v>0</v>
      </c>
      <c r="I16" s="39">
        <f>SUM(I15:I15)</f>
        <v>0</v>
      </c>
    </row>
    <row r="17" spans="1:13" s="6" customFormat="1" ht="9" customHeight="1" x14ac:dyDescent="0.25">
      <c r="G17" s="41"/>
    </row>
    <row r="18" spans="1:13" ht="18" thickBot="1" x14ac:dyDescent="0.3">
      <c r="C18" s="241" t="s">
        <v>20</v>
      </c>
      <c r="D18" s="241"/>
      <c r="E18" s="241"/>
      <c r="F18" s="241"/>
      <c r="G18" s="241"/>
      <c r="H18" s="241"/>
      <c r="I18" s="241"/>
    </row>
    <row r="19" spans="1:13" s="2" customFormat="1" ht="98.25" customHeight="1" thickBot="1" x14ac:dyDescent="0.25">
      <c r="A19" s="42"/>
      <c r="B19" s="42"/>
      <c r="C19" s="43" t="s">
        <v>21</v>
      </c>
      <c r="D19" s="43" t="s">
        <v>22</v>
      </c>
      <c r="E19" s="43" t="s">
        <v>23</v>
      </c>
      <c r="F19" s="43" t="s">
        <v>24</v>
      </c>
      <c r="G19" s="43" t="s">
        <v>25</v>
      </c>
      <c r="H19" s="43" t="s">
        <v>26</v>
      </c>
      <c r="I19" s="44" t="s">
        <v>27</v>
      </c>
      <c r="J19" s="44" t="s">
        <v>28</v>
      </c>
      <c r="K19" s="44" t="s">
        <v>29</v>
      </c>
      <c r="L19" s="44" t="s">
        <v>30</v>
      </c>
      <c r="M19" s="44" t="s">
        <v>31</v>
      </c>
    </row>
    <row r="20" spans="1:13" s="50" customFormat="1" ht="18" thickBot="1" x14ac:dyDescent="0.3">
      <c r="A20" s="45"/>
      <c r="B20" s="46"/>
      <c r="C20" s="47">
        <v>1</v>
      </c>
      <c r="D20" s="48">
        <v>2</v>
      </c>
      <c r="E20" s="49">
        <v>3</v>
      </c>
      <c r="F20" s="49">
        <v>4</v>
      </c>
      <c r="G20" s="49">
        <v>5</v>
      </c>
      <c r="H20" s="49">
        <v>6</v>
      </c>
      <c r="I20" s="49">
        <v>7</v>
      </c>
      <c r="J20" s="49">
        <v>8</v>
      </c>
      <c r="K20" s="49">
        <v>9</v>
      </c>
      <c r="L20" s="49">
        <v>10</v>
      </c>
      <c r="M20" s="49">
        <v>11</v>
      </c>
    </row>
    <row r="21" spans="1:13" s="59" customFormat="1" ht="47.25" customHeight="1" thickBot="1" x14ac:dyDescent="0.3">
      <c r="A21" s="51"/>
      <c r="B21" s="52" t="s">
        <v>32</v>
      </c>
      <c r="C21" s="53" t="s">
        <v>29</v>
      </c>
      <c r="D21" s="53" t="s">
        <v>33</v>
      </c>
      <c r="E21" s="165"/>
      <c r="F21" s="54">
        <f>E21*0.23</f>
        <v>0</v>
      </c>
      <c r="G21" s="55">
        <f>E21+F21</f>
        <v>0</v>
      </c>
      <c r="H21" s="56">
        <v>15148</v>
      </c>
      <c r="I21" s="57">
        <f>E21*H21</f>
        <v>0</v>
      </c>
      <c r="J21" s="54">
        <v>10</v>
      </c>
      <c r="K21" s="54">
        <f>E21</f>
        <v>0</v>
      </c>
      <c r="L21" s="58" t="s">
        <v>34</v>
      </c>
      <c r="M21" s="54">
        <f>I21</f>
        <v>0</v>
      </c>
    </row>
    <row r="22" spans="1:13" s="63" customFormat="1" ht="29.4" thickBot="1" x14ac:dyDescent="0.3">
      <c r="A22" s="42"/>
      <c r="B22" s="229">
        <v>1</v>
      </c>
      <c r="C22" s="231" t="s">
        <v>35</v>
      </c>
      <c r="D22" s="60" t="s">
        <v>36</v>
      </c>
      <c r="E22" s="166"/>
      <c r="F22" s="61">
        <f>ROUND((E22*8)/100,2)</f>
        <v>0</v>
      </c>
      <c r="G22" s="61">
        <f>E22+F22</f>
        <v>0</v>
      </c>
      <c r="H22" s="231">
        <v>5926</v>
      </c>
      <c r="I22" s="62">
        <f>ROUND(E22*$H$22,2)</f>
        <v>0</v>
      </c>
      <c r="J22" s="233">
        <f>ROUND((SUM(I22:I25)/4)/H22,2)</f>
        <v>0</v>
      </c>
      <c r="K22" s="235" t="s">
        <v>34</v>
      </c>
      <c r="L22" s="233">
        <f>J22</f>
        <v>0</v>
      </c>
      <c r="M22" s="220">
        <f>H22*L22</f>
        <v>0</v>
      </c>
    </row>
    <row r="23" spans="1:13" s="63" customFormat="1" ht="29.4" thickBot="1" x14ac:dyDescent="0.3">
      <c r="A23" s="42"/>
      <c r="B23" s="230"/>
      <c r="C23" s="232"/>
      <c r="D23" s="60" t="s">
        <v>37</v>
      </c>
      <c r="E23" s="166"/>
      <c r="F23" s="61">
        <f t="shared" ref="F23:F28" si="2">ROUND((E23*8)/100,2)</f>
        <v>0</v>
      </c>
      <c r="G23" s="61">
        <f t="shared" ref="G23:G25" si="3">E23+F23</f>
        <v>0</v>
      </c>
      <c r="H23" s="232"/>
      <c r="I23" s="62">
        <f>ROUND(E23*$H$22,2)</f>
        <v>0</v>
      </c>
      <c r="J23" s="234"/>
      <c r="K23" s="236"/>
      <c r="L23" s="234"/>
      <c r="M23" s="221"/>
    </row>
    <row r="24" spans="1:13" s="63" customFormat="1" ht="29.4" thickBot="1" x14ac:dyDescent="0.3">
      <c r="A24" s="42"/>
      <c r="B24" s="230"/>
      <c r="C24" s="232"/>
      <c r="D24" s="60" t="s">
        <v>38</v>
      </c>
      <c r="E24" s="166"/>
      <c r="F24" s="61">
        <f t="shared" si="2"/>
        <v>0</v>
      </c>
      <c r="G24" s="61">
        <f>E24+F24</f>
        <v>0</v>
      </c>
      <c r="H24" s="232"/>
      <c r="I24" s="62">
        <f>ROUND(E24*$H$22,2)</f>
        <v>0</v>
      </c>
      <c r="J24" s="234"/>
      <c r="K24" s="236"/>
      <c r="L24" s="234"/>
      <c r="M24" s="221"/>
    </row>
    <row r="25" spans="1:13" s="63" customFormat="1" ht="20.25" customHeight="1" thickBot="1" x14ac:dyDescent="0.3">
      <c r="A25" s="42"/>
      <c r="B25" s="230"/>
      <c r="C25" s="232"/>
      <c r="D25" s="60" t="s">
        <v>39</v>
      </c>
      <c r="E25" s="166"/>
      <c r="F25" s="61">
        <f t="shared" si="2"/>
        <v>0</v>
      </c>
      <c r="G25" s="61">
        <f t="shared" si="3"/>
        <v>0</v>
      </c>
      <c r="H25" s="232"/>
      <c r="I25" s="62">
        <f>ROUND(E25*$H$22,2)</f>
        <v>0</v>
      </c>
      <c r="J25" s="234"/>
      <c r="K25" s="236"/>
      <c r="L25" s="237"/>
      <c r="M25" s="221"/>
    </row>
    <row r="26" spans="1:13" ht="20.25" customHeight="1" thickBot="1" x14ac:dyDescent="0.3">
      <c r="A26" s="42"/>
      <c r="B26" s="222">
        <v>2</v>
      </c>
      <c r="C26" s="224" t="s">
        <v>40</v>
      </c>
      <c r="D26" s="64" t="s">
        <v>41</v>
      </c>
      <c r="E26" s="166"/>
      <c r="F26" s="65">
        <f t="shared" si="2"/>
        <v>0</v>
      </c>
      <c r="G26" s="65">
        <f>E26+F26</f>
        <v>0</v>
      </c>
      <c r="H26" s="225">
        <f>739*2</f>
        <v>1478</v>
      </c>
      <c r="I26" s="66">
        <f>ROUND(E26*$H$26,2)</f>
        <v>0</v>
      </c>
      <c r="J26" s="227">
        <f>ROUND((SUM(I26:I29)/4)/H26,2)</f>
        <v>0</v>
      </c>
      <c r="K26" s="227">
        <f>E21</f>
        <v>0</v>
      </c>
      <c r="L26" s="200">
        <f>J26+K26</f>
        <v>0</v>
      </c>
      <c r="M26" s="200">
        <f>H26*L26</f>
        <v>0</v>
      </c>
    </row>
    <row r="27" spans="1:13" ht="20.25" customHeight="1" thickBot="1" x14ac:dyDescent="0.3">
      <c r="A27" s="42"/>
      <c r="B27" s="223"/>
      <c r="C27" s="216"/>
      <c r="D27" s="67" t="s">
        <v>42</v>
      </c>
      <c r="E27" s="166"/>
      <c r="F27" s="65">
        <f t="shared" si="2"/>
        <v>0</v>
      </c>
      <c r="G27" s="65">
        <f t="shared" ref="G27:G29" si="4">E27+F27</f>
        <v>0</v>
      </c>
      <c r="H27" s="226"/>
      <c r="I27" s="66">
        <f>ROUND(E27*$H$26,2)</f>
        <v>0</v>
      </c>
      <c r="J27" s="228"/>
      <c r="K27" s="228"/>
      <c r="L27" s="201"/>
      <c r="M27" s="201"/>
    </row>
    <row r="28" spans="1:13" ht="20.25" customHeight="1" thickBot="1" x14ac:dyDescent="0.3">
      <c r="A28" s="42"/>
      <c r="B28" s="223"/>
      <c r="C28" s="216"/>
      <c r="D28" s="64" t="s">
        <v>43</v>
      </c>
      <c r="E28" s="166"/>
      <c r="F28" s="65">
        <f t="shared" si="2"/>
        <v>0</v>
      </c>
      <c r="G28" s="65">
        <f t="shared" si="4"/>
        <v>0</v>
      </c>
      <c r="H28" s="226"/>
      <c r="I28" s="66">
        <f>ROUND(E28*$H$26,2)</f>
        <v>0</v>
      </c>
      <c r="J28" s="228"/>
      <c r="K28" s="228"/>
      <c r="L28" s="201"/>
      <c r="M28" s="201"/>
    </row>
    <row r="29" spans="1:13" ht="20.25" customHeight="1" thickBot="1" x14ac:dyDescent="0.3">
      <c r="A29" s="42"/>
      <c r="B29" s="223"/>
      <c r="C29" s="216"/>
      <c r="D29" s="64" t="s">
        <v>44</v>
      </c>
      <c r="E29" s="166"/>
      <c r="F29" s="65">
        <f>ROUND((E29*8)/100,2)</f>
        <v>0</v>
      </c>
      <c r="G29" s="65">
        <f t="shared" si="4"/>
        <v>0</v>
      </c>
      <c r="H29" s="226"/>
      <c r="I29" s="66">
        <f>ROUND(E29*$H$26,2)</f>
        <v>0</v>
      </c>
      <c r="J29" s="228"/>
      <c r="K29" s="228"/>
      <c r="L29" s="219"/>
      <c r="M29" s="201"/>
    </row>
    <row r="30" spans="1:13" ht="163.80000000000001" thickBot="1" x14ac:dyDescent="0.3">
      <c r="A30" s="42"/>
      <c r="B30" s="68">
        <v>3</v>
      </c>
      <c r="C30" s="69" t="s">
        <v>45</v>
      </c>
      <c r="D30" s="70" t="s">
        <v>46</v>
      </c>
      <c r="E30" s="167"/>
      <c r="F30" s="71">
        <f>ROUND((E30*8)/100,2)</f>
        <v>0</v>
      </c>
      <c r="G30" s="72">
        <f>E30+F30</f>
        <v>0</v>
      </c>
      <c r="H30" s="73">
        <f>2*4445</f>
        <v>8890</v>
      </c>
      <c r="I30" s="74">
        <f>ROUND(E30*$H$30,2)</f>
        <v>0</v>
      </c>
      <c r="J30" s="75">
        <f>(SUM(I30:I30)/H30)</f>
        <v>0</v>
      </c>
      <c r="K30" s="76" t="s">
        <v>34</v>
      </c>
      <c r="L30" s="75">
        <f>J30</f>
        <v>0</v>
      </c>
      <c r="M30" s="74">
        <f>H30*L30</f>
        <v>0</v>
      </c>
    </row>
    <row r="31" spans="1:13" ht="15.75" customHeight="1" thickBot="1" x14ac:dyDescent="0.3">
      <c r="A31" s="42"/>
      <c r="B31" s="213">
        <v>4</v>
      </c>
      <c r="C31" s="215" t="s">
        <v>47</v>
      </c>
      <c r="D31" s="77" t="s">
        <v>48</v>
      </c>
      <c r="E31" s="166"/>
      <c r="F31" s="78">
        <f>ROUND((E31*8)/100,2)</f>
        <v>0</v>
      </c>
      <c r="G31" s="79">
        <f>E31+F31</f>
        <v>0</v>
      </c>
      <c r="H31" s="217">
        <f>2*4445</f>
        <v>8890</v>
      </c>
      <c r="I31" s="80">
        <f>ROUND(E31*$H$31,2)</f>
        <v>0</v>
      </c>
      <c r="J31" s="200">
        <f>ROUND((SUM(I31:I35)/5)/H31,2)</f>
        <v>0</v>
      </c>
      <c r="K31" s="200">
        <f>E21</f>
        <v>0</v>
      </c>
      <c r="L31" s="200">
        <f>J31+K31</f>
        <v>0</v>
      </c>
      <c r="M31" s="200">
        <f>H31*L31</f>
        <v>0</v>
      </c>
    </row>
    <row r="32" spans="1:13" ht="15.75" customHeight="1" thickBot="1" x14ac:dyDescent="0.3">
      <c r="A32" s="42"/>
      <c r="B32" s="214"/>
      <c r="C32" s="216"/>
      <c r="D32" s="81" t="s">
        <v>49</v>
      </c>
      <c r="E32" s="166"/>
      <c r="F32" s="78">
        <f t="shared" ref="F32:F35" si="5">ROUND((E32*8)/100,2)</f>
        <v>0</v>
      </c>
      <c r="G32" s="79">
        <f t="shared" ref="G32:G49" si="6">E32+F32</f>
        <v>0</v>
      </c>
      <c r="H32" s="218"/>
      <c r="I32" s="80">
        <f>ROUND(E32*$H$31,2)</f>
        <v>0</v>
      </c>
      <c r="J32" s="201"/>
      <c r="K32" s="201"/>
      <c r="L32" s="201"/>
      <c r="M32" s="201"/>
    </row>
    <row r="33" spans="1:13" ht="20.25" customHeight="1" thickBot="1" x14ac:dyDescent="0.3">
      <c r="A33" s="42"/>
      <c r="B33" s="214"/>
      <c r="C33" s="216"/>
      <c r="D33" s="82" t="s">
        <v>50</v>
      </c>
      <c r="E33" s="166"/>
      <c r="F33" s="78">
        <f t="shared" si="5"/>
        <v>0</v>
      </c>
      <c r="G33" s="79">
        <f t="shared" si="6"/>
        <v>0</v>
      </c>
      <c r="H33" s="218"/>
      <c r="I33" s="80">
        <f>ROUND(E33*$H$31,2)</f>
        <v>0</v>
      </c>
      <c r="J33" s="201"/>
      <c r="K33" s="201"/>
      <c r="L33" s="201"/>
      <c r="M33" s="201"/>
    </row>
    <row r="34" spans="1:13" ht="20.25" customHeight="1" thickBot="1" x14ac:dyDescent="0.3">
      <c r="A34" s="42"/>
      <c r="B34" s="214"/>
      <c r="C34" s="216"/>
      <c r="D34" s="81" t="s">
        <v>51</v>
      </c>
      <c r="E34" s="166"/>
      <c r="F34" s="78">
        <f t="shared" si="5"/>
        <v>0</v>
      </c>
      <c r="G34" s="79">
        <f t="shared" si="6"/>
        <v>0</v>
      </c>
      <c r="H34" s="218"/>
      <c r="I34" s="80">
        <f>ROUND(E34*$H$31,2)</f>
        <v>0</v>
      </c>
      <c r="J34" s="201"/>
      <c r="K34" s="201"/>
      <c r="L34" s="201"/>
      <c r="M34" s="201"/>
    </row>
    <row r="35" spans="1:13" ht="15.75" customHeight="1" thickBot="1" x14ac:dyDescent="0.3">
      <c r="A35" s="42"/>
      <c r="B35" s="214"/>
      <c r="C35" s="216"/>
      <c r="D35" s="82" t="s">
        <v>52</v>
      </c>
      <c r="E35" s="166"/>
      <c r="F35" s="78">
        <f t="shared" si="5"/>
        <v>0</v>
      </c>
      <c r="G35" s="79">
        <f t="shared" si="6"/>
        <v>0</v>
      </c>
      <c r="H35" s="218"/>
      <c r="I35" s="80">
        <f>ROUND(E35*$H$31,2)</f>
        <v>0</v>
      </c>
      <c r="J35" s="201"/>
      <c r="K35" s="201"/>
      <c r="L35" s="219"/>
      <c r="M35" s="201"/>
    </row>
    <row r="36" spans="1:13" ht="195.75" customHeight="1" thickBot="1" x14ac:dyDescent="0.3">
      <c r="A36" s="42"/>
      <c r="B36" s="83">
        <v>5</v>
      </c>
      <c r="C36" s="84" t="s">
        <v>53</v>
      </c>
      <c r="D36" s="85" t="s">
        <v>54</v>
      </c>
      <c r="E36" s="167"/>
      <c r="F36" s="86">
        <f>ROUND((E36*8)/100,2)</f>
        <v>0</v>
      </c>
      <c r="G36" s="87">
        <f t="shared" si="6"/>
        <v>0</v>
      </c>
      <c r="H36" s="88">
        <f>1787*2</f>
        <v>3574</v>
      </c>
      <c r="I36" s="89">
        <f>ROUND(E36:E36*$H$36,2)</f>
        <v>0</v>
      </c>
      <c r="J36" s="89">
        <f>ROUND((SUM(I36:I36)/H36),2)</f>
        <v>0</v>
      </c>
      <c r="K36" s="89">
        <f>E21</f>
        <v>0</v>
      </c>
      <c r="L36" s="89">
        <f>J36+K36</f>
        <v>0</v>
      </c>
      <c r="M36" s="89">
        <f>H36*L36</f>
        <v>0</v>
      </c>
    </row>
    <row r="37" spans="1:13" ht="41.4" thickBot="1" x14ac:dyDescent="0.3">
      <c r="A37" s="42"/>
      <c r="B37" s="202">
        <v>6</v>
      </c>
      <c r="C37" s="204" t="s">
        <v>55</v>
      </c>
      <c r="D37" s="90" t="s">
        <v>56</v>
      </c>
      <c r="E37" s="166"/>
      <c r="F37" s="91">
        <f>ROUND((E37*8)/100,2)</f>
        <v>0</v>
      </c>
      <c r="G37" s="92">
        <f t="shared" si="6"/>
        <v>0</v>
      </c>
      <c r="H37" s="206">
        <v>226</v>
      </c>
      <c r="I37" s="93">
        <f t="shared" ref="I37:I41" si="7">ROUND(E37*$H$37,2)</f>
        <v>0</v>
      </c>
      <c r="J37" s="208">
        <f>ROUND((SUM(I37:I41)/5)/H37,2)</f>
        <v>0</v>
      </c>
      <c r="K37" s="208">
        <f>E21</f>
        <v>0</v>
      </c>
      <c r="L37" s="210">
        <f>J37+K37</f>
        <v>0</v>
      </c>
      <c r="M37" s="210">
        <f>H37*L37</f>
        <v>0</v>
      </c>
    </row>
    <row r="38" spans="1:13" ht="21" thickBot="1" x14ac:dyDescent="0.3">
      <c r="A38" s="42"/>
      <c r="B38" s="203"/>
      <c r="C38" s="205"/>
      <c r="D38" s="90" t="s">
        <v>57</v>
      </c>
      <c r="E38" s="166"/>
      <c r="F38" s="91">
        <f t="shared" ref="F38:F41" si="8">ROUND((E38*8)/100,2)</f>
        <v>0</v>
      </c>
      <c r="G38" s="92">
        <f t="shared" si="6"/>
        <v>0</v>
      </c>
      <c r="H38" s="207"/>
      <c r="I38" s="93">
        <f t="shared" si="7"/>
        <v>0</v>
      </c>
      <c r="J38" s="209"/>
      <c r="K38" s="209"/>
      <c r="L38" s="211"/>
      <c r="M38" s="211"/>
    </row>
    <row r="39" spans="1:13" ht="31.2" thickBot="1" x14ac:dyDescent="0.3">
      <c r="A39" s="42"/>
      <c r="B39" s="203"/>
      <c r="C39" s="205"/>
      <c r="D39" s="90" t="s">
        <v>58</v>
      </c>
      <c r="E39" s="166"/>
      <c r="F39" s="91">
        <f t="shared" si="8"/>
        <v>0</v>
      </c>
      <c r="G39" s="92">
        <f t="shared" si="6"/>
        <v>0</v>
      </c>
      <c r="H39" s="207"/>
      <c r="I39" s="93">
        <f t="shared" si="7"/>
        <v>0</v>
      </c>
      <c r="J39" s="209"/>
      <c r="K39" s="209"/>
      <c r="L39" s="211"/>
      <c r="M39" s="211"/>
    </row>
    <row r="40" spans="1:13" ht="31.2" thickBot="1" x14ac:dyDescent="0.3">
      <c r="A40" s="42"/>
      <c r="B40" s="203"/>
      <c r="C40" s="205"/>
      <c r="D40" s="90" t="s">
        <v>59</v>
      </c>
      <c r="E40" s="166"/>
      <c r="F40" s="91">
        <f t="shared" si="8"/>
        <v>0</v>
      </c>
      <c r="G40" s="92">
        <f t="shared" si="6"/>
        <v>0</v>
      </c>
      <c r="H40" s="207"/>
      <c r="I40" s="93">
        <f t="shared" si="7"/>
        <v>0</v>
      </c>
      <c r="J40" s="209"/>
      <c r="K40" s="209"/>
      <c r="L40" s="211"/>
      <c r="M40" s="211"/>
    </row>
    <row r="41" spans="1:13" ht="21" thickBot="1" x14ac:dyDescent="0.3">
      <c r="A41" s="42"/>
      <c r="B41" s="203"/>
      <c r="C41" s="205"/>
      <c r="D41" s="90" t="s">
        <v>60</v>
      </c>
      <c r="E41" s="166"/>
      <c r="F41" s="91">
        <f t="shared" si="8"/>
        <v>0</v>
      </c>
      <c r="G41" s="92">
        <f t="shared" si="6"/>
        <v>0</v>
      </c>
      <c r="H41" s="207"/>
      <c r="I41" s="93">
        <f t="shared" si="7"/>
        <v>0</v>
      </c>
      <c r="J41" s="209"/>
      <c r="K41" s="209"/>
      <c r="L41" s="212"/>
      <c r="M41" s="211"/>
    </row>
    <row r="42" spans="1:13" ht="30" customHeight="1" thickBot="1" x14ac:dyDescent="0.3">
      <c r="A42" s="42"/>
      <c r="B42" s="191">
        <v>7</v>
      </c>
      <c r="C42" s="193" t="s">
        <v>61</v>
      </c>
      <c r="D42" s="94" t="s">
        <v>62</v>
      </c>
      <c r="E42" s="95"/>
      <c r="F42" s="96">
        <f>ROUND((E42*8)/100,2)</f>
        <v>0</v>
      </c>
      <c r="G42" s="97">
        <f t="shared" si="6"/>
        <v>0</v>
      </c>
      <c r="H42" s="195">
        <v>980</v>
      </c>
      <c r="I42" s="98">
        <f>ROUND(E42*$H$42,2)</f>
        <v>0</v>
      </c>
      <c r="J42" s="197">
        <f>ROUND((SUM(I42:I46)/5)/H42,2)</f>
        <v>0</v>
      </c>
      <c r="K42" s="180">
        <f>E21</f>
        <v>0</v>
      </c>
      <c r="L42" s="180">
        <f>J42+K42</f>
        <v>0</v>
      </c>
      <c r="M42" s="180">
        <f>H42*L42</f>
        <v>0</v>
      </c>
    </row>
    <row r="43" spans="1:13" ht="30" customHeight="1" thickBot="1" x14ac:dyDescent="0.3">
      <c r="A43" s="42"/>
      <c r="B43" s="192"/>
      <c r="C43" s="194"/>
      <c r="D43" s="94" t="s">
        <v>63</v>
      </c>
      <c r="E43" s="95"/>
      <c r="F43" s="96">
        <f t="shared" ref="F43:F46" si="9">ROUND((E43*8)/100,2)</f>
        <v>0</v>
      </c>
      <c r="G43" s="97">
        <f t="shared" si="6"/>
        <v>0</v>
      </c>
      <c r="H43" s="196"/>
      <c r="I43" s="98">
        <f>ROUND(E43*$H$42,2)</f>
        <v>0</v>
      </c>
      <c r="J43" s="198"/>
      <c r="K43" s="181"/>
      <c r="L43" s="181"/>
      <c r="M43" s="181"/>
    </row>
    <row r="44" spans="1:13" ht="30" customHeight="1" thickBot="1" x14ac:dyDescent="0.3">
      <c r="A44" s="42"/>
      <c r="B44" s="192"/>
      <c r="C44" s="194"/>
      <c r="D44" s="94" t="s">
        <v>64</v>
      </c>
      <c r="E44" s="95"/>
      <c r="F44" s="96">
        <f t="shared" si="9"/>
        <v>0</v>
      </c>
      <c r="G44" s="97">
        <f t="shared" si="6"/>
        <v>0</v>
      </c>
      <c r="H44" s="196"/>
      <c r="I44" s="98">
        <f>ROUND(E44*$H$42,2)</f>
        <v>0</v>
      </c>
      <c r="J44" s="198"/>
      <c r="K44" s="181"/>
      <c r="L44" s="181"/>
      <c r="M44" s="181"/>
    </row>
    <row r="45" spans="1:13" ht="30" customHeight="1" thickBot="1" x14ac:dyDescent="0.3">
      <c r="A45" s="42"/>
      <c r="B45" s="192"/>
      <c r="C45" s="194"/>
      <c r="D45" s="94" t="s">
        <v>65</v>
      </c>
      <c r="E45" s="95"/>
      <c r="F45" s="96">
        <f t="shared" si="9"/>
        <v>0</v>
      </c>
      <c r="G45" s="97">
        <f t="shared" si="6"/>
        <v>0</v>
      </c>
      <c r="H45" s="196"/>
      <c r="I45" s="98">
        <f>ROUND(E45*$H$42,2)</f>
        <v>0</v>
      </c>
      <c r="J45" s="198"/>
      <c r="K45" s="181"/>
      <c r="L45" s="181"/>
      <c r="M45" s="181"/>
    </row>
    <row r="46" spans="1:13" ht="30" customHeight="1" thickBot="1" x14ac:dyDescent="0.3">
      <c r="A46" s="42"/>
      <c r="B46" s="192"/>
      <c r="C46" s="194"/>
      <c r="D46" s="94" t="s">
        <v>66</v>
      </c>
      <c r="E46" s="95"/>
      <c r="F46" s="96">
        <f t="shared" si="9"/>
        <v>0</v>
      </c>
      <c r="G46" s="97">
        <f>E46+F46</f>
        <v>0</v>
      </c>
      <c r="H46" s="196"/>
      <c r="I46" s="98">
        <f>ROUND(E46*$H$42,2)</f>
        <v>0</v>
      </c>
      <c r="J46" s="198"/>
      <c r="K46" s="199"/>
      <c r="L46" s="199"/>
      <c r="M46" s="181"/>
    </row>
    <row r="47" spans="1:13" ht="31.2" thickBot="1" x14ac:dyDescent="0.3">
      <c r="A47" s="42"/>
      <c r="B47" s="182">
        <v>8</v>
      </c>
      <c r="C47" s="185" t="s">
        <v>67</v>
      </c>
      <c r="D47" s="99" t="s">
        <v>68</v>
      </c>
      <c r="E47" s="168"/>
      <c r="F47" s="100">
        <f>ROUND((E47*23)/100,2)</f>
        <v>0</v>
      </c>
      <c r="G47" s="101">
        <f t="shared" si="6"/>
        <v>0</v>
      </c>
      <c r="H47" s="185">
        <v>1563</v>
      </c>
      <c r="I47" s="102">
        <f>ROUND(E47*$H$47,2)</f>
        <v>0</v>
      </c>
      <c r="J47" s="188">
        <f>ROUND((SUM(I47:I49)/3)/H47,2)</f>
        <v>0</v>
      </c>
      <c r="K47" s="188" t="s">
        <v>34</v>
      </c>
      <c r="L47" s="188">
        <f>J47</f>
        <v>0</v>
      </c>
      <c r="M47" s="188">
        <f>H47*L47</f>
        <v>0</v>
      </c>
    </row>
    <row r="48" spans="1:13" ht="33" customHeight="1" thickBot="1" x14ac:dyDescent="0.3">
      <c r="A48" s="42"/>
      <c r="B48" s="183"/>
      <c r="C48" s="186"/>
      <c r="D48" s="103" t="s">
        <v>69</v>
      </c>
      <c r="E48" s="169"/>
      <c r="F48" s="100">
        <f t="shared" ref="F48:F49" si="10">ROUND((E48*23)/100,2)</f>
        <v>0</v>
      </c>
      <c r="G48" s="104">
        <f t="shared" si="6"/>
        <v>0</v>
      </c>
      <c r="H48" s="186"/>
      <c r="I48" s="102">
        <f>ROUND(E48*$H$47,2)</f>
        <v>0</v>
      </c>
      <c r="J48" s="189"/>
      <c r="K48" s="189"/>
      <c r="L48" s="189"/>
      <c r="M48" s="189"/>
    </row>
    <row r="49" spans="1:13" ht="32.25" customHeight="1" thickBot="1" x14ac:dyDescent="0.3">
      <c r="A49" s="42"/>
      <c r="B49" s="184"/>
      <c r="C49" s="187"/>
      <c r="D49" s="105" t="s">
        <v>70</v>
      </c>
      <c r="E49" s="170"/>
      <c r="F49" s="100">
        <f t="shared" si="10"/>
        <v>0</v>
      </c>
      <c r="G49" s="106">
        <f t="shared" si="6"/>
        <v>0</v>
      </c>
      <c r="H49" s="187"/>
      <c r="I49" s="102">
        <f>ROUND(E49*$H$47,2)</f>
        <v>0</v>
      </c>
      <c r="J49" s="190"/>
      <c r="K49" s="190"/>
      <c r="L49" s="190"/>
      <c r="M49" s="190"/>
    </row>
    <row r="50" spans="1:13" ht="18" thickBot="1" x14ac:dyDescent="0.3">
      <c r="A50" s="42"/>
      <c r="H50" s="107">
        <f>SUM(H22:H49)</f>
        <v>31527</v>
      </c>
      <c r="I50" s="175" t="s">
        <v>71</v>
      </c>
      <c r="J50" s="176"/>
      <c r="K50" s="108"/>
      <c r="L50" s="108"/>
      <c r="M50" s="109">
        <f>SUM(M22:M49)</f>
        <v>0</v>
      </c>
    </row>
    <row r="51" spans="1:13" ht="18" thickBot="1" x14ac:dyDescent="0.3">
      <c r="A51" s="42"/>
      <c r="H51" s="110"/>
      <c r="I51" s="175" t="s">
        <v>72</v>
      </c>
      <c r="J51" s="176"/>
      <c r="K51" s="176"/>
      <c r="L51" s="177"/>
      <c r="M51" s="111">
        <f>M21</f>
        <v>0</v>
      </c>
    </row>
    <row r="52" spans="1:13" ht="18" thickBot="1" x14ac:dyDescent="0.3">
      <c r="A52" s="42"/>
      <c r="H52" s="110"/>
      <c r="I52" s="175" t="s">
        <v>73</v>
      </c>
      <c r="J52" s="176"/>
      <c r="K52" s="176"/>
      <c r="L52" s="177"/>
      <c r="M52" s="111">
        <f>M47</f>
        <v>0</v>
      </c>
    </row>
    <row r="53" spans="1:13" ht="18" thickBot="1" x14ac:dyDescent="0.3">
      <c r="A53" s="42"/>
      <c r="E53" s="112" t="s">
        <v>74</v>
      </c>
      <c r="F53" s="47" t="s">
        <v>75</v>
      </c>
      <c r="G53" s="49" t="s">
        <v>76</v>
      </c>
      <c r="H53" s="110"/>
      <c r="I53" s="110"/>
      <c r="J53" s="110"/>
      <c r="K53" s="110"/>
      <c r="L53" s="110"/>
      <c r="M53" s="110"/>
    </row>
    <row r="54" spans="1:13" ht="18" thickBot="1" x14ac:dyDescent="0.3">
      <c r="A54" s="42"/>
      <c r="D54" s="113" t="s">
        <v>77</v>
      </c>
      <c r="E54" s="114">
        <f>M50-M51-M52</f>
        <v>0</v>
      </c>
      <c r="F54" s="115">
        <f>E54*0.08</f>
        <v>0</v>
      </c>
      <c r="G54" s="116">
        <f>E54+F54</f>
        <v>0</v>
      </c>
      <c r="H54" s="110"/>
      <c r="I54" s="110"/>
      <c r="J54" s="110"/>
      <c r="K54" s="110"/>
      <c r="L54" s="110"/>
      <c r="M54" s="110"/>
    </row>
    <row r="55" spans="1:13" ht="18" thickBot="1" x14ac:dyDescent="0.3">
      <c r="A55" s="42"/>
      <c r="D55" s="117" t="s">
        <v>78</v>
      </c>
      <c r="E55" s="118">
        <f>M51+M52</f>
        <v>0</v>
      </c>
      <c r="F55" s="119">
        <f>E55*0.23</f>
        <v>0</v>
      </c>
      <c r="G55" s="120">
        <f>E55+F55</f>
        <v>0</v>
      </c>
      <c r="H55" s="110"/>
      <c r="I55" s="110"/>
      <c r="J55" s="110"/>
      <c r="K55" s="110"/>
      <c r="L55" s="110"/>
      <c r="M55" s="110"/>
    </row>
    <row r="56" spans="1:13" s="50" customFormat="1" ht="18" thickBot="1" x14ac:dyDescent="0.3">
      <c r="A56" s="45"/>
      <c r="B56" s="46"/>
      <c r="C56" s="121"/>
      <c r="E56" s="122">
        <f>SUM(E54:E55)</f>
        <v>0</v>
      </c>
      <c r="F56" s="123">
        <f t="shared" ref="F56:G56" si="11">SUM(F54:F55)</f>
        <v>0</v>
      </c>
      <c r="G56" s="124">
        <f t="shared" si="11"/>
        <v>0</v>
      </c>
      <c r="H56" s="110"/>
      <c r="I56" s="110"/>
      <c r="J56" s="110"/>
      <c r="K56" s="110"/>
      <c r="L56" s="110"/>
      <c r="M56" s="110"/>
    </row>
    <row r="57" spans="1:13" ht="11.25" customHeight="1" x14ac:dyDescent="0.25">
      <c r="A57" s="42"/>
      <c r="H57" s="110"/>
      <c r="I57" s="110"/>
      <c r="J57" s="110"/>
      <c r="K57" s="110"/>
      <c r="L57" s="110"/>
      <c r="M57" s="110"/>
    </row>
    <row r="58" spans="1:13" s="6" customFormat="1" ht="15" x14ac:dyDescent="0.25">
      <c r="B58" s="178" t="s">
        <v>79</v>
      </c>
      <c r="C58" s="178"/>
      <c r="D58" s="178"/>
      <c r="E58" s="178"/>
      <c r="F58" s="178"/>
      <c r="G58" s="178"/>
      <c r="H58" s="178"/>
      <c r="I58" s="178"/>
    </row>
    <row r="59" spans="1:13" s="7" customFormat="1" ht="13.8" x14ac:dyDescent="0.25">
      <c r="B59" s="179" t="s">
        <v>1</v>
      </c>
      <c r="C59" s="178"/>
      <c r="D59" s="178"/>
      <c r="E59" s="178"/>
      <c r="F59" s="178"/>
      <c r="G59" s="178"/>
      <c r="H59" s="178"/>
      <c r="I59" s="178"/>
    </row>
    <row r="60" spans="1:13" s="11" customFormat="1" ht="10.8" thickBot="1" x14ac:dyDescent="0.25">
      <c r="B60" s="125" t="s">
        <v>2</v>
      </c>
      <c r="C60" s="126" t="s">
        <v>80</v>
      </c>
      <c r="D60" s="126" t="s">
        <v>81</v>
      </c>
      <c r="E60" s="126" t="s">
        <v>82</v>
      </c>
      <c r="F60" s="126" t="s">
        <v>83</v>
      </c>
      <c r="G60" s="127" t="s">
        <v>7</v>
      </c>
      <c r="H60" s="126" t="s">
        <v>8</v>
      </c>
      <c r="I60" s="128" t="s">
        <v>84</v>
      </c>
      <c r="J60" s="129">
        <v>0.23</v>
      </c>
      <c r="K60" s="129">
        <v>0.08</v>
      </c>
      <c r="L60" s="130"/>
    </row>
    <row r="61" spans="1:13" s="17" customFormat="1" ht="10.8" thickBot="1" x14ac:dyDescent="0.25">
      <c r="B61" s="131">
        <v>1</v>
      </c>
      <c r="C61" s="132" t="s">
        <v>85</v>
      </c>
      <c r="D61" s="133">
        <v>1</v>
      </c>
      <c r="E61" s="134">
        <f>F9</f>
        <v>0</v>
      </c>
      <c r="F61" s="135">
        <f>ROUND(D61*E61,2)</f>
        <v>0</v>
      </c>
      <c r="G61" s="136">
        <v>0.23</v>
      </c>
      <c r="H61" s="137">
        <f>ROUND(F61*G61,2)</f>
        <v>0</v>
      </c>
      <c r="I61" s="138">
        <f>F61+H61</f>
        <v>0</v>
      </c>
      <c r="J61" s="139">
        <f>F61</f>
        <v>0</v>
      </c>
      <c r="K61" s="139"/>
      <c r="L61" s="140"/>
    </row>
    <row r="62" spans="1:13" s="17" customFormat="1" ht="10.8" thickBot="1" x14ac:dyDescent="0.25">
      <c r="B62" s="131">
        <v>2</v>
      </c>
      <c r="C62" s="141" t="s">
        <v>86</v>
      </c>
      <c r="D62" s="142">
        <v>1</v>
      </c>
      <c r="E62" s="143">
        <f>E54</f>
        <v>0</v>
      </c>
      <c r="F62" s="144">
        <f>ROUND(D62*E62,2)</f>
        <v>0</v>
      </c>
      <c r="G62" s="145">
        <v>0.08</v>
      </c>
      <c r="H62" s="146">
        <f>ROUND(F62*G62,2)</f>
        <v>0</v>
      </c>
      <c r="I62" s="147">
        <f>F62+H62</f>
        <v>0</v>
      </c>
      <c r="J62" s="148"/>
      <c r="K62" s="148">
        <f>F62</f>
        <v>0</v>
      </c>
      <c r="L62" s="140"/>
    </row>
    <row r="63" spans="1:13" s="17" customFormat="1" ht="10.8" thickBot="1" x14ac:dyDescent="0.25">
      <c r="B63" s="131">
        <v>3</v>
      </c>
      <c r="C63" s="149" t="s">
        <v>87</v>
      </c>
      <c r="D63" s="150">
        <v>1</v>
      </c>
      <c r="E63" s="151">
        <f>E55</f>
        <v>0</v>
      </c>
      <c r="F63" s="152">
        <f>ROUND(D63*E63,2)</f>
        <v>0</v>
      </c>
      <c r="G63" s="153">
        <v>0.23</v>
      </c>
      <c r="H63" s="154">
        <f>ROUND(F63*G63,2)</f>
        <v>0</v>
      </c>
      <c r="I63" s="155">
        <f>F63+H63</f>
        <v>0</v>
      </c>
      <c r="J63" s="139">
        <f>F63</f>
        <v>0</v>
      </c>
      <c r="K63" s="139"/>
      <c r="L63" s="140"/>
    </row>
    <row r="64" spans="1:13" s="156" customFormat="1" ht="10.8" thickBot="1" x14ac:dyDescent="0.25">
      <c r="B64" s="131">
        <v>4</v>
      </c>
      <c r="C64" s="157" t="s">
        <v>88</v>
      </c>
      <c r="D64" s="150">
        <v>1</v>
      </c>
      <c r="E64" s="151">
        <f>F16</f>
        <v>0</v>
      </c>
      <c r="F64" s="152">
        <f>ROUND(D64*E64,2)</f>
        <v>0</v>
      </c>
      <c r="G64" s="153">
        <v>0.23</v>
      </c>
      <c r="H64" s="154">
        <f>ROUND(F64*G64,2)</f>
        <v>0</v>
      </c>
      <c r="I64" s="155">
        <f>F64+H64</f>
        <v>0</v>
      </c>
      <c r="J64" s="139">
        <f>F64</f>
        <v>0</v>
      </c>
      <c r="K64" s="139"/>
      <c r="L64" s="158"/>
    </row>
    <row r="65" spans="3:12" s="23" customFormat="1" ht="10.199999999999999" x14ac:dyDescent="0.2">
      <c r="C65" s="159" t="s">
        <v>89</v>
      </c>
      <c r="D65" s="160">
        <f>SUM(D61:D64)</f>
        <v>4</v>
      </c>
      <c r="E65" s="17"/>
      <c r="F65" s="161">
        <f>SUM(F61:F64)</f>
        <v>0</v>
      </c>
      <c r="G65" s="162"/>
      <c r="H65" s="161">
        <f>SUM(H61:H64)</f>
        <v>0</v>
      </c>
      <c r="I65" s="163">
        <f>SUM(I61:I64)</f>
        <v>0</v>
      </c>
      <c r="J65" s="164">
        <f>SUM(J61:J64)</f>
        <v>0</v>
      </c>
      <c r="K65" s="164">
        <f>SUM(K61:K64)</f>
        <v>0</v>
      </c>
      <c r="L65" s="164">
        <f>J65+K65</f>
        <v>0</v>
      </c>
    </row>
  </sheetData>
  <mergeCells count="54">
    <mergeCell ref="C18:I18"/>
    <mergeCell ref="D4:G4"/>
    <mergeCell ref="H1:J1"/>
    <mergeCell ref="B2:I2"/>
    <mergeCell ref="B3:I3"/>
    <mergeCell ref="B11:I11"/>
    <mergeCell ref="B12:I12"/>
    <mergeCell ref="M22:M25"/>
    <mergeCell ref="B26:B29"/>
    <mergeCell ref="C26:C29"/>
    <mergeCell ref="H26:H29"/>
    <mergeCell ref="J26:J29"/>
    <mergeCell ref="K26:K29"/>
    <mergeCell ref="L26:L29"/>
    <mergeCell ref="M26:M29"/>
    <mergeCell ref="B22:B25"/>
    <mergeCell ref="C22:C25"/>
    <mergeCell ref="H22:H25"/>
    <mergeCell ref="J22:J25"/>
    <mergeCell ref="K22:K25"/>
    <mergeCell ref="L22:L25"/>
    <mergeCell ref="M31:M35"/>
    <mergeCell ref="B37:B41"/>
    <mergeCell ref="C37:C41"/>
    <mergeCell ref="H37:H41"/>
    <mergeCell ref="J37:J41"/>
    <mergeCell ref="K37:K41"/>
    <mergeCell ref="L37:L41"/>
    <mergeCell ref="M37:M41"/>
    <mergeCell ref="B31:B35"/>
    <mergeCell ref="C31:C35"/>
    <mergeCell ref="H31:H35"/>
    <mergeCell ref="J31:J35"/>
    <mergeCell ref="K31:K35"/>
    <mergeCell ref="L31:L35"/>
    <mergeCell ref="M42:M46"/>
    <mergeCell ref="B47:B49"/>
    <mergeCell ref="C47:C49"/>
    <mergeCell ref="H47:H49"/>
    <mergeCell ref="J47:J49"/>
    <mergeCell ref="K47:K49"/>
    <mergeCell ref="L47:L49"/>
    <mergeCell ref="M47:M49"/>
    <mergeCell ref="B42:B46"/>
    <mergeCell ref="C42:C46"/>
    <mergeCell ref="H42:H46"/>
    <mergeCell ref="J42:J46"/>
    <mergeCell ref="K42:K46"/>
    <mergeCell ref="L42:L46"/>
    <mergeCell ref="I50:J50"/>
    <mergeCell ref="I51:L51"/>
    <mergeCell ref="I52:L52"/>
    <mergeCell ref="B58:I58"/>
    <mergeCell ref="B59:I59"/>
  </mergeCells>
  <pageMargins left="0" right="0" top="0" bottom="0" header="0" footer="0"/>
  <pageSetup paperSize="9" scale="66" fitToHeight="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 oferowy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1217 N.Solec Kujawski Mirosław Wołodko</dc:creator>
  <cp:lastModifiedBy>1217 N.Solec Kujawski Katarzyna Nieznaj</cp:lastModifiedBy>
  <cp:lastPrinted>2026-01-26T11:42:44Z</cp:lastPrinted>
  <dcterms:created xsi:type="dcterms:W3CDTF">2026-01-26T11:39:43Z</dcterms:created>
  <dcterms:modified xsi:type="dcterms:W3CDTF">2026-01-26T11:53:42Z</dcterms:modified>
</cp:coreProperties>
</file>